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2020 strategic planning\PnL\IBC\Apartemen Grand Dhika Jatiwarna\"/>
    </mc:Choice>
  </mc:AlternateContent>
  <xr:revisionPtr revIDLastSave="0" documentId="8_{FD20FC4B-B83C-4B77-BA3F-C180C30A8527}" xr6:coauthVersionLast="47" xr6:coauthVersionMax="47" xr10:uidLastSave="{00000000-0000-0000-0000-000000000000}"/>
  <bookViews>
    <workbookView xWindow="-110" yWindow="-110" windowWidth="20710" windowHeight="11140" firstSheet="2" activeTab="6" xr2:uid="{00000000-000D-0000-FFFF-FFFF00000000}"/>
  </bookViews>
  <sheets>
    <sheet name="Assumption_Apt" sheetId="5" r:id="rId1"/>
    <sheet name="Gabungan_Calculation Sheet" sheetId="6" r:id="rId2"/>
    <sheet name="IRR" sheetId="1" r:id="rId3"/>
    <sheet name="New IRR (5th) OK (A)" sheetId="11" r:id="rId4"/>
    <sheet name="New IRR (5th) OK (B)" sheetId="15" r:id="rId5"/>
    <sheet name="New IRR (5th) OK (C)" sheetId="16" r:id="rId6"/>
    <sheet name="Summary" sheetId="7" r:id="rId7"/>
    <sheet name="Remarks" sheetId="14" r:id="rId8"/>
    <sheet name="Year Cust" sheetId="3" state="hidden" r:id="rId9"/>
    <sheet name="# of subscriber" sheetId="4" state="hidden" r:id="rId10"/>
  </sheets>
  <definedNames>
    <definedName name="jk" localSheetId="3">#REF!</definedName>
    <definedName name="jk" localSheetId="4">#REF!</definedName>
    <definedName name="jk" localSheetId="5">#REF!</definedName>
    <definedName name="jk">#REF!</definedName>
    <definedName name="_xlnm.Print_Area" localSheetId="0">Assumption_Apt!$B$2:$W$67</definedName>
    <definedName name="_xlnm.Print_Area" localSheetId="1">'Gabungan_Calculation Sheet'!$B$2:$J$78</definedName>
    <definedName name="_xlnm.Print_Area" localSheetId="2">IRR!$B$2:$I$55</definedName>
    <definedName name="_xlnm.Print_Area" localSheetId="3">'New IRR (5th) OK (A)'!$A$1:$U$76</definedName>
    <definedName name="_xlnm.Print_Area" localSheetId="4">'New IRR (5th) OK (B)'!$A$1:$U$76</definedName>
    <definedName name="_xlnm.Print_Area" localSheetId="5">'New IRR (5th) OK (C)'!$A$1:$U$76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3" i="7" l="1"/>
  <c r="J24" i="7"/>
  <c r="J22" i="7"/>
  <c r="S40" i="16" l="1"/>
  <c r="S42" i="16"/>
  <c r="S40" i="15"/>
  <c r="S42" i="15"/>
  <c r="S42" i="11"/>
  <c r="S40" i="11"/>
  <c r="H21" i="5" l="1"/>
  <c r="I53" i="15" l="1"/>
  <c r="I53" i="16" s="1"/>
  <c r="J53" i="15"/>
  <c r="J53" i="16" s="1"/>
  <c r="J53" i="11"/>
  <c r="I53" i="11"/>
  <c r="H53" i="11"/>
  <c r="H53" i="15" s="1"/>
  <c r="H53" i="16" s="1"/>
  <c r="F60" i="16" l="1"/>
  <c r="G60" i="16"/>
  <c r="H60" i="16"/>
  <c r="I60" i="16"/>
  <c r="J60" i="16"/>
  <c r="E60" i="16"/>
  <c r="F60" i="15"/>
  <c r="G60" i="15"/>
  <c r="H60" i="15"/>
  <c r="I60" i="15"/>
  <c r="J60" i="15"/>
  <c r="E60" i="15"/>
  <c r="F60" i="11"/>
  <c r="G60" i="11"/>
  <c r="H60" i="11"/>
  <c r="I60" i="11"/>
  <c r="J60" i="11"/>
  <c r="E60" i="11"/>
  <c r="F53" i="11" l="1"/>
  <c r="G53" i="11"/>
  <c r="G53" i="15" s="1"/>
  <c r="G53" i="16" s="1"/>
  <c r="F53" i="15" l="1"/>
  <c r="K53" i="11"/>
  <c r="L62" i="11"/>
  <c r="L62" i="15"/>
  <c r="U62" i="15" s="1"/>
  <c r="L62" i="16"/>
  <c r="U62" i="16" s="1"/>
  <c r="F53" i="16" l="1"/>
  <c r="K53" i="16" s="1"/>
  <c r="K53" i="15"/>
  <c r="O34" i="11"/>
  <c r="O35" i="11"/>
  <c r="F6" i="11" l="1"/>
  <c r="F6" i="15" s="1"/>
  <c r="F6" i="16" s="1"/>
  <c r="F5" i="11"/>
  <c r="F5" i="15" s="1"/>
  <c r="F5" i="16" s="1"/>
  <c r="D6" i="1"/>
  <c r="D5" i="1"/>
  <c r="C4" i="5"/>
  <c r="F73" i="6"/>
  <c r="G73" i="6"/>
  <c r="H73" i="6"/>
  <c r="I73" i="6"/>
  <c r="E73" i="6"/>
  <c r="F67" i="6"/>
  <c r="G67" i="6"/>
  <c r="H67" i="6"/>
  <c r="I67" i="6"/>
  <c r="E67" i="6"/>
  <c r="F61" i="6"/>
  <c r="G61" i="6"/>
  <c r="H61" i="6"/>
  <c r="I61" i="6"/>
  <c r="E61" i="6"/>
  <c r="E6" i="6"/>
  <c r="I12" i="5"/>
  <c r="I13" i="5"/>
  <c r="I11" i="5"/>
  <c r="H12" i="5"/>
  <c r="H13" i="5"/>
  <c r="H11" i="5"/>
  <c r="F13" i="5"/>
  <c r="E12" i="5"/>
  <c r="E13" i="5"/>
  <c r="E11" i="5"/>
  <c r="H14" i="6"/>
  <c r="H10" i="6"/>
  <c r="R16" i="5" l="1"/>
  <c r="R17" i="5"/>
  <c r="I15" i="5" l="1"/>
  <c r="F15" i="5"/>
  <c r="G13" i="5" l="1"/>
  <c r="G12" i="5"/>
  <c r="G11" i="5"/>
  <c r="K67" i="16" l="1"/>
  <c r="L66" i="16"/>
  <c r="U66" i="16" s="1"/>
  <c r="J66" i="16"/>
  <c r="N65" i="16"/>
  <c r="L65" i="16"/>
  <c r="U65" i="16" s="1"/>
  <c r="N64" i="16"/>
  <c r="L64" i="16"/>
  <c r="U64" i="16" s="1"/>
  <c r="N63" i="16"/>
  <c r="L63" i="16"/>
  <c r="U63" i="16" s="1"/>
  <c r="J63" i="16"/>
  <c r="I63" i="16"/>
  <c r="H63" i="16"/>
  <c r="G63" i="16"/>
  <c r="F63" i="16"/>
  <c r="N62" i="16"/>
  <c r="N61" i="16"/>
  <c r="L61" i="16"/>
  <c r="U61" i="16" s="1"/>
  <c r="N60" i="16"/>
  <c r="L60" i="16"/>
  <c r="U60" i="16" s="1"/>
  <c r="N59" i="16"/>
  <c r="L59" i="16"/>
  <c r="U59" i="16" s="1"/>
  <c r="J59" i="16"/>
  <c r="I59" i="16"/>
  <c r="H59" i="16"/>
  <c r="G59" i="16"/>
  <c r="F59" i="16"/>
  <c r="E59" i="16"/>
  <c r="N58" i="16"/>
  <c r="L58" i="16"/>
  <c r="U58" i="16" s="1"/>
  <c r="J58" i="16"/>
  <c r="I58" i="16"/>
  <c r="H58" i="16"/>
  <c r="G58" i="16"/>
  <c r="F58" i="16"/>
  <c r="E58" i="16"/>
  <c r="O46" i="16"/>
  <c r="B41" i="16"/>
  <c r="K41" i="16" s="1"/>
  <c r="G61" i="16"/>
  <c r="O40" i="16"/>
  <c r="B40" i="16"/>
  <c r="K40" i="16" s="1"/>
  <c r="B39" i="16"/>
  <c r="K39" i="16" s="1"/>
  <c r="B38" i="16"/>
  <c r="K38" i="16" s="1"/>
  <c r="B37" i="16"/>
  <c r="K37" i="16" s="1"/>
  <c r="B36" i="16"/>
  <c r="K36" i="16" s="1"/>
  <c r="O35" i="16"/>
  <c r="B35" i="16"/>
  <c r="K35" i="16" s="1"/>
  <c r="O34" i="16"/>
  <c r="B34" i="16"/>
  <c r="K34" i="16" s="1"/>
  <c r="B33" i="16"/>
  <c r="K33" i="16" s="1"/>
  <c r="F25" i="16"/>
  <c r="E20" i="16"/>
  <c r="S33" i="16" s="1"/>
  <c r="AX16" i="16"/>
  <c r="AW16" i="16"/>
  <c r="AV16" i="16"/>
  <c r="AU16" i="16"/>
  <c r="AT16" i="16"/>
  <c r="AS16" i="16"/>
  <c r="AS27" i="16" s="1"/>
  <c r="F54" i="16" s="1"/>
  <c r="AX15" i="16"/>
  <c r="AW15" i="16"/>
  <c r="AV15" i="16"/>
  <c r="AU15" i="16"/>
  <c r="AT15" i="16"/>
  <c r="AS15" i="16"/>
  <c r="AS26" i="16" s="1"/>
  <c r="AX14" i="16"/>
  <c r="AW14" i="16"/>
  <c r="AV14" i="16"/>
  <c r="AU14" i="16"/>
  <c r="AT14" i="16"/>
  <c r="AS14" i="16"/>
  <c r="AS25" i="16" s="1"/>
  <c r="AX13" i="16"/>
  <c r="AW13" i="16"/>
  <c r="AV13" i="16"/>
  <c r="AU13" i="16"/>
  <c r="AT13" i="16"/>
  <c r="AS13" i="16"/>
  <c r="AS24" i="16" s="1"/>
  <c r="F51" i="16" s="1"/>
  <c r="AS12" i="16"/>
  <c r="AS23" i="16" s="1"/>
  <c r="AS9" i="16"/>
  <c r="AS20" i="16" s="1"/>
  <c r="F47" i="16" s="1"/>
  <c r="J8" i="16"/>
  <c r="Q35" i="16" s="1"/>
  <c r="AS7" i="16"/>
  <c r="AS18" i="16" s="1"/>
  <c r="AT18" i="16" s="1"/>
  <c r="AU18" i="16" s="1"/>
  <c r="AV18" i="16" s="1"/>
  <c r="AW18" i="16" s="1"/>
  <c r="AX18" i="16" s="1"/>
  <c r="K67" i="15"/>
  <c r="L66" i="15"/>
  <c r="U66" i="15" s="1"/>
  <c r="J66" i="15"/>
  <c r="N65" i="15"/>
  <c r="L65" i="15"/>
  <c r="U65" i="15" s="1"/>
  <c r="N64" i="15"/>
  <c r="L64" i="15"/>
  <c r="U64" i="15" s="1"/>
  <c r="N63" i="15"/>
  <c r="L63" i="15"/>
  <c r="U63" i="15" s="1"/>
  <c r="J63" i="15"/>
  <c r="I63" i="15"/>
  <c r="H63" i="15"/>
  <c r="G63" i="15"/>
  <c r="F63" i="15"/>
  <c r="N62" i="15"/>
  <c r="N61" i="15"/>
  <c r="L61" i="15"/>
  <c r="U61" i="15" s="1"/>
  <c r="N60" i="15"/>
  <c r="L60" i="15"/>
  <c r="U60" i="15" s="1"/>
  <c r="K60" i="15"/>
  <c r="N59" i="15"/>
  <c r="L59" i="15"/>
  <c r="U59" i="15" s="1"/>
  <c r="J59" i="15"/>
  <c r="I59" i="15"/>
  <c r="H59" i="15"/>
  <c r="G59" i="15"/>
  <c r="F59" i="15"/>
  <c r="E59" i="15"/>
  <c r="N58" i="15"/>
  <c r="L58" i="15"/>
  <c r="U58" i="15" s="1"/>
  <c r="J58" i="15"/>
  <c r="I58" i="15"/>
  <c r="H58" i="15"/>
  <c r="G58" i="15"/>
  <c r="F58" i="15"/>
  <c r="E58" i="15"/>
  <c r="O46" i="15"/>
  <c r="B41" i="15"/>
  <c r="K41" i="15" s="1"/>
  <c r="G61" i="15"/>
  <c r="O40" i="15"/>
  <c r="B40" i="15"/>
  <c r="K40" i="15" s="1"/>
  <c r="B39" i="15"/>
  <c r="K39" i="15" s="1"/>
  <c r="B38" i="15"/>
  <c r="K38" i="15" s="1"/>
  <c r="B37" i="15"/>
  <c r="K37" i="15" s="1"/>
  <c r="B36" i="15"/>
  <c r="K36" i="15" s="1"/>
  <c r="O35" i="15"/>
  <c r="B35" i="15"/>
  <c r="K35" i="15" s="1"/>
  <c r="O34" i="15"/>
  <c r="B34" i="15"/>
  <c r="K34" i="15" s="1"/>
  <c r="B33" i="15"/>
  <c r="K33" i="15" s="1"/>
  <c r="E20" i="15"/>
  <c r="S33" i="15" s="1"/>
  <c r="AX16" i="15"/>
  <c r="AW16" i="15"/>
  <c r="AV16" i="15"/>
  <c r="AU16" i="15"/>
  <c r="AT16" i="15"/>
  <c r="AS16" i="15"/>
  <c r="AS27" i="15" s="1"/>
  <c r="AX15" i="15"/>
  <c r="AW15" i="15"/>
  <c r="AV15" i="15"/>
  <c r="AU15" i="15"/>
  <c r="AT15" i="15"/>
  <c r="AS15" i="15"/>
  <c r="AS26" i="15" s="1"/>
  <c r="AT26" i="15" s="1"/>
  <c r="AX14" i="15"/>
  <c r="AW14" i="15"/>
  <c r="AV14" i="15"/>
  <c r="AU14" i="15"/>
  <c r="AT14" i="15"/>
  <c r="AS14" i="15"/>
  <c r="AS25" i="15" s="1"/>
  <c r="AX13" i="15"/>
  <c r="AW13" i="15"/>
  <c r="AV13" i="15"/>
  <c r="AU13" i="15"/>
  <c r="AT13" i="15"/>
  <c r="AS13" i="15"/>
  <c r="AS24" i="15" s="1"/>
  <c r="F51" i="15" s="1"/>
  <c r="AS12" i="15"/>
  <c r="AS23" i="15" s="1"/>
  <c r="J8" i="15"/>
  <c r="Q35" i="15" s="1"/>
  <c r="AS7" i="15"/>
  <c r="AS18" i="15" s="1"/>
  <c r="AT18" i="15" s="1"/>
  <c r="AU18" i="15" s="1"/>
  <c r="AV18" i="15" s="1"/>
  <c r="AW18" i="15" s="1"/>
  <c r="AX18" i="15" s="1"/>
  <c r="J66" i="11"/>
  <c r="F65" i="15" l="1"/>
  <c r="E65" i="15"/>
  <c r="E32" i="15"/>
  <c r="F32" i="15" s="1"/>
  <c r="G32" i="15" s="1"/>
  <c r="H32" i="15" s="1"/>
  <c r="I32" i="15" s="1"/>
  <c r="J32" i="15" s="1"/>
  <c r="F65" i="16"/>
  <c r="E65" i="16"/>
  <c r="J61" i="15"/>
  <c r="AT25" i="15"/>
  <c r="AT27" i="15"/>
  <c r="AT7" i="15"/>
  <c r="AU7" i="15" s="1"/>
  <c r="AV7" i="15" s="1"/>
  <c r="AW7" i="15" s="1"/>
  <c r="AX7" i="15" s="1"/>
  <c r="AT7" i="16"/>
  <c r="AU7" i="16" s="1"/>
  <c r="AV7" i="16" s="1"/>
  <c r="AW7" i="16" s="1"/>
  <c r="AX7" i="16" s="1"/>
  <c r="E32" i="16"/>
  <c r="E45" i="16" s="1"/>
  <c r="AT25" i="16"/>
  <c r="F54" i="15"/>
  <c r="K60" i="16"/>
  <c r="K63" i="16"/>
  <c r="J61" i="16"/>
  <c r="AU11" i="16"/>
  <c r="AT27" i="16"/>
  <c r="AU27" i="16" s="1"/>
  <c r="AT26" i="16"/>
  <c r="AU26" i="16" s="1"/>
  <c r="AT24" i="16"/>
  <c r="G51" i="16" s="1"/>
  <c r="E61" i="16"/>
  <c r="K63" i="15"/>
  <c r="AT24" i="15"/>
  <c r="G51" i="15" s="1"/>
  <c r="E61" i="15"/>
  <c r="AT11" i="16"/>
  <c r="AU9" i="16"/>
  <c r="AT9" i="16"/>
  <c r="AT20" i="16" s="1"/>
  <c r="AV11" i="16"/>
  <c r="AS8" i="16"/>
  <c r="AS19" i="16" s="1"/>
  <c r="G25" i="16"/>
  <c r="AT12" i="16"/>
  <c r="AT23" i="16" s="1"/>
  <c r="K58" i="16"/>
  <c r="AU25" i="16"/>
  <c r="AV25" i="16" s="1"/>
  <c r="AW25" i="16" s="1"/>
  <c r="AX25" i="16" s="1"/>
  <c r="F50" i="16"/>
  <c r="AS10" i="16"/>
  <c r="AS21" i="16" s="1"/>
  <c r="K59" i="16"/>
  <c r="F61" i="16"/>
  <c r="H61" i="16"/>
  <c r="AS11" i="16"/>
  <c r="AS22" i="16" s="1"/>
  <c r="F20" i="16"/>
  <c r="G20" i="16" s="1"/>
  <c r="H20" i="16" s="1"/>
  <c r="I20" i="16" s="1"/>
  <c r="J20" i="16" s="1"/>
  <c r="I61" i="16"/>
  <c r="G64" i="16"/>
  <c r="H64" i="16" s="1"/>
  <c r="AT9" i="15"/>
  <c r="AT11" i="15"/>
  <c r="AS9" i="15"/>
  <c r="AS20" i="15" s="1"/>
  <c r="F47" i="15" s="1"/>
  <c r="AU11" i="15"/>
  <c r="AV11" i="15"/>
  <c r="AS8" i="15"/>
  <c r="AS19" i="15" s="1"/>
  <c r="AU26" i="15"/>
  <c r="AT12" i="15"/>
  <c r="AT23" i="15" s="1"/>
  <c r="K58" i="15"/>
  <c r="AU25" i="15"/>
  <c r="AV25" i="15" s="1"/>
  <c r="AW25" i="15" s="1"/>
  <c r="AX25" i="15" s="1"/>
  <c r="E45" i="15"/>
  <c r="F50" i="15"/>
  <c r="AU27" i="15"/>
  <c r="G54" i="15"/>
  <c r="AS10" i="15"/>
  <c r="AS21" i="15" s="1"/>
  <c r="K59" i="15"/>
  <c r="F61" i="15"/>
  <c r="H61" i="15"/>
  <c r="G64" i="15"/>
  <c r="H64" i="15" s="1"/>
  <c r="AS11" i="15"/>
  <c r="AS22" i="15" s="1"/>
  <c r="F20" i="15"/>
  <c r="G20" i="15" s="1"/>
  <c r="H20" i="15" s="1"/>
  <c r="I20" i="15" s="1"/>
  <c r="J20" i="15" s="1"/>
  <c r="I61" i="15"/>
  <c r="F32" i="16" l="1"/>
  <c r="G32" i="16" s="1"/>
  <c r="H32" i="16" s="1"/>
  <c r="I32" i="16" s="1"/>
  <c r="J32" i="16" s="1"/>
  <c r="I64" i="16"/>
  <c r="K64" i="16"/>
  <c r="I64" i="15"/>
  <c r="K64" i="15" s="1"/>
  <c r="G54" i="16"/>
  <c r="AV9" i="16"/>
  <c r="AU24" i="16"/>
  <c r="H51" i="16" s="1"/>
  <c r="K61" i="16"/>
  <c r="Q20" i="16" s="1"/>
  <c r="K61" i="15"/>
  <c r="Q20" i="15" s="1"/>
  <c r="AT20" i="15"/>
  <c r="G47" i="15" s="1"/>
  <c r="AU24" i="15"/>
  <c r="AV24" i="15" s="1"/>
  <c r="G50" i="16"/>
  <c r="AT10" i="16"/>
  <c r="H54" i="16"/>
  <c r="AV27" i="16"/>
  <c r="AV26" i="16"/>
  <c r="AT8" i="16"/>
  <c r="AT19" i="16" s="1"/>
  <c r="AT22" i="16"/>
  <c r="F49" i="16"/>
  <c r="F48" i="16"/>
  <c r="AT21" i="16"/>
  <c r="H25" i="16"/>
  <c r="AU12" i="16"/>
  <c r="AU23" i="16" s="1"/>
  <c r="AU20" i="16"/>
  <c r="G47" i="16"/>
  <c r="Q21" i="16"/>
  <c r="AX11" i="16"/>
  <c r="AW11" i="16"/>
  <c r="G65" i="16"/>
  <c r="H65" i="16" s="1"/>
  <c r="E57" i="16"/>
  <c r="F45" i="16"/>
  <c r="G45" i="16" s="1"/>
  <c r="H45" i="16" s="1"/>
  <c r="I45" i="16" s="1"/>
  <c r="J45" i="16" s="1"/>
  <c r="AX9" i="16"/>
  <c r="AW9" i="16"/>
  <c r="F46" i="16"/>
  <c r="AU9" i="15"/>
  <c r="G50" i="15"/>
  <c r="AT10" i="15"/>
  <c r="H54" i="15"/>
  <c r="AV27" i="15"/>
  <c r="AV26" i="15"/>
  <c r="AT8" i="15"/>
  <c r="AT22" i="15"/>
  <c r="F49" i="15"/>
  <c r="F48" i="15"/>
  <c r="AT21" i="15"/>
  <c r="AU12" i="15"/>
  <c r="AU23" i="15" s="1"/>
  <c r="Q21" i="15"/>
  <c r="AX11" i="15"/>
  <c r="AW11" i="15"/>
  <c r="G65" i="15"/>
  <c r="H65" i="15" s="1"/>
  <c r="E57" i="15"/>
  <c r="F45" i="15"/>
  <c r="G45" i="15" s="1"/>
  <c r="H45" i="15" s="1"/>
  <c r="I45" i="15" s="1"/>
  <c r="J45" i="15" s="1"/>
  <c r="F46" i="15"/>
  <c r="AT19" i="15"/>
  <c r="I65" i="16" l="1"/>
  <c r="K65" i="16" s="1"/>
  <c r="I65" i="15"/>
  <c r="K65" i="15" s="1"/>
  <c r="AV24" i="16"/>
  <c r="AW24" i="16" s="1"/>
  <c r="AU20" i="15"/>
  <c r="H51" i="15"/>
  <c r="H50" i="16"/>
  <c r="G46" i="16"/>
  <c r="H47" i="16"/>
  <c r="AV20" i="16"/>
  <c r="AU8" i="16"/>
  <c r="AU19" i="16" s="1"/>
  <c r="E70" i="16"/>
  <c r="F70" i="16" s="1"/>
  <c r="G70" i="16" s="1"/>
  <c r="H70" i="16" s="1"/>
  <c r="I70" i="16" s="1"/>
  <c r="J70" i="16" s="1"/>
  <c r="O57" i="16"/>
  <c r="P57" i="16" s="1"/>
  <c r="Q57" i="16" s="1"/>
  <c r="R57" i="16" s="1"/>
  <c r="S57" i="16" s="1"/>
  <c r="T57" i="16" s="1"/>
  <c r="F57" i="16"/>
  <c r="G57" i="16" s="1"/>
  <c r="H57" i="16" s="1"/>
  <c r="I57" i="16" s="1"/>
  <c r="J57" i="16" s="1"/>
  <c r="I25" i="16"/>
  <c r="AV12" i="16"/>
  <c r="AV23" i="16" s="1"/>
  <c r="I54" i="16"/>
  <c r="AW27" i="16"/>
  <c r="G49" i="16"/>
  <c r="AU22" i="16"/>
  <c r="I51" i="16"/>
  <c r="G48" i="16"/>
  <c r="AW26" i="16"/>
  <c r="AU10" i="16"/>
  <c r="AU21" i="16" s="1"/>
  <c r="AV9" i="15"/>
  <c r="E70" i="15"/>
  <c r="F70" i="15" s="1"/>
  <c r="G70" i="15" s="1"/>
  <c r="H70" i="15" s="1"/>
  <c r="I70" i="15" s="1"/>
  <c r="J70" i="15" s="1"/>
  <c r="O57" i="15"/>
  <c r="P57" i="15" s="1"/>
  <c r="Q57" i="15" s="1"/>
  <c r="R57" i="15" s="1"/>
  <c r="S57" i="15" s="1"/>
  <c r="T57" i="15" s="1"/>
  <c r="F57" i="15"/>
  <c r="G57" i="15" s="1"/>
  <c r="H57" i="15" s="1"/>
  <c r="I57" i="15" s="1"/>
  <c r="J57" i="15" s="1"/>
  <c r="AV12" i="15"/>
  <c r="AV23" i="15" s="1"/>
  <c r="I54" i="15"/>
  <c r="AW27" i="15"/>
  <c r="G49" i="15"/>
  <c r="AU22" i="15"/>
  <c r="H50" i="15"/>
  <c r="AW24" i="15"/>
  <c r="I51" i="15"/>
  <c r="G48" i="15"/>
  <c r="AW26" i="15"/>
  <c r="AU10" i="15"/>
  <c r="AU21" i="15" s="1"/>
  <c r="G46" i="15"/>
  <c r="H47" i="15"/>
  <c r="AU8" i="15"/>
  <c r="AU19" i="15" s="1"/>
  <c r="AV20" i="15" l="1"/>
  <c r="I47" i="15" s="1"/>
  <c r="I50" i="16"/>
  <c r="AX26" i="16"/>
  <c r="H48" i="16"/>
  <c r="AV8" i="16"/>
  <c r="H46" i="16"/>
  <c r="AV19" i="16"/>
  <c r="J54" i="16"/>
  <c r="K54" i="16" s="1"/>
  <c r="AX27" i="16"/>
  <c r="J25" i="16"/>
  <c r="AX12" i="16" s="1"/>
  <c r="AW12" i="16"/>
  <c r="AW23" i="16" s="1"/>
  <c r="AX24" i="16"/>
  <c r="J51" i="16"/>
  <c r="K51" i="16" s="1"/>
  <c r="H49" i="16"/>
  <c r="AV22" i="16"/>
  <c r="AV10" i="16"/>
  <c r="AV21" i="16" s="1"/>
  <c r="AW20" i="16"/>
  <c r="I47" i="16"/>
  <c r="AX9" i="15"/>
  <c r="AW9" i="15"/>
  <c r="I50" i="15"/>
  <c r="AX24" i="15"/>
  <c r="J51" i="15"/>
  <c r="K51" i="15" s="1"/>
  <c r="AV8" i="15"/>
  <c r="AV19" i="15" s="1"/>
  <c r="H46" i="15"/>
  <c r="AV10" i="15"/>
  <c r="AV21" i="15" s="1"/>
  <c r="J54" i="15"/>
  <c r="K54" i="15" s="1"/>
  <c r="AX27" i="15"/>
  <c r="AX12" i="15"/>
  <c r="AW12" i="15"/>
  <c r="AW23" i="15" s="1"/>
  <c r="AX26" i="15"/>
  <c r="H48" i="15"/>
  <c r="H49" i="15"/>
  <c r="AV22" i="15"/>
  <c r="AW20" i="15" l="1"/>
  <c r="AW10" i="16"/>
  <c r="AW21" i="16" s="1"/>
  <c r="AX10" i="16"/>
  <c r="I46" i="16"/>
  <c r="AX20" i="16"/>
  <c r="J47" i="16"/>
  <c r="K47" i="16" s="1"/>
  <c r="I49" i="16"/>
  <c r="AW22" i="16"/>
  <c r="I48" i="16"/>
  <c r="AX23" i="16"/>
  <c r="J50" i="16"/>
  <c r="K50" i="16" s="1"/>
  <c r="AX8" i="16"/>
  <c r="AW8" i="16"/>
  <c r="AW19" i="16" s="1"/>
  <c r="AX23" i="15"/>
  <c r="J50" i="15"/>
  <c r="K50" i="15" s="1"/>
  <c r="I49" i="15"/>
  <c r="AW22" i="15"/>
  <c r="AW10" i="15"/>
  <c r="AW21" i="15" s="1"/>
  <c r="AX10" i="15"/>
  <c r="AX8" i="15"/>
  <c r="AW8" i="15"/>
  <c r="AW19" i="15" s="1"/>
  <c r="I46" i="15"/>
  <c r="AX20" i="15"/>
  <c r="J47" i="15"/>
  <c r="K47" i="15" s="1"/>
  <c r="I48" i="15"/>
  <c r="J48" i="16" l="1"/>
  <c r="K48" i="16" s="1"/>
  <c r="AX21" i="16"/>
  <c r="J46" i="16"/>
  <c r="K46" i="16" s="1"/>
  <c r="AX19" i="16"/>
  <c r="AX22" i="16"/>
  <c r="J49" i="16"/>
  <c r="K49" i="16" s="1"/>
  <c r="AX22" i="15"/>
  <c r="J49" i="15"/>
  <c r="K49" i="15" s="1"/>
  <c r="J48" i="15"/>
  <c r="K48" i="15" s="1"/>
  <c r="AX21" i="15"/>
  <c r="J46" i="15"/>
  <c r="K46" i="15" s="1"/>
  <c r="AX19" i="15"/>
  <c r="J71" i="16" l="1"/>
  <c r="J71" i="15"/>
  <c r="C12" i="7" l="1"/>
  <c r="H6" i="6"/>
  <c r="N62" i="11" l="1"/>
  <c r="O40" i="11" l="1"/>
  <c r="J12" i="5"/>
  <c r="J13" i="5"/>
  <c r="J11" i="5"/>
  <c r="L66" i="11"/>
  <c r="U66" i="11" s="1"/>
  <c r="N65" i="11"/>
  <c r="L65" i="11"/>
  <c r="U65" i="11" s="1"/>
  <c r="N64" i="11"/>
  <c r="L64" i="11"/>
  <c r="U64" i="11" s="1"/>
  <c r="N63" i="11"/>
  <c r="L63" i="11"/>
  <c r="U63" i="11" s="1"/>
  <c r="J63" i="11"/>
  <c r="I63" i="11"/>
  <c r="H63" i="11"/>
  <c r="G63" i="11"/>
  <c r="F63" i="11"/>
  <c r="N61" i="11"/>
  <c r="L61" i="11"/>
  <c r="U61" i="11" s="1"/>
  <c r="N60" i="11"/>
  <c r="L60" i="11"/>
  <c r="U60" i="11" s="1"/>
  <c r="N59" i="11"/>
  <c r="L59" i="11"/>
  <c r="U59" i="11" s="1"/>
  <c r="J59" i="11"/>
  <c r="I59" i="11"/>
  <c r="H59" i="11"/>
  <c r="G59" i="11"/>
  <c r="F59" i="11"/>
  <c r="E59" i="11"/>
  <c r="N58" i="11"/>
  <c r="L58" i="11"/>
  <c r="U58" i="11" s="1"/>
  <c r="J58" i="11"/>
  <c r="I58" i="11"/>
  <c r="H58" i="11"/>
  <c r="G58" i="11"/>
  <c r="F58" i="11"/>
  <c r="E58" i="11"/>
  <c r="O46" i="11"/>
  <c r="B41" i="11"/>
  <c r="K41" i="11" s="1"/>
  <c r="B40" i="11"/>
  <c r="K40" i="11" s="1"/>
  <c r="B39" i="11"/>
  <c r="K39" i="11" s="1"/>
  <c r="B38" i="11"/>
  <c r="K38" i="11" s="1"/>
  <c r="B37" i="11"/>
  <c r="K37" i="11" s="1"/>
  <c r="B36" i="11"/>
  <c r="K36" i="11" s="1"/>
  <c r="B35" i="11"/>
  <c r="K35" i="11" s="1"/>
  <c r="B34" i="11"/>
  <c r="K34" i="11" s="1"/>
  <c r="B33" i="11"/>
  <c r="K33" i="11" s="1"/>
  <c r="E20" i="11"/>
  <c r="F20" i="11" s="1"/>
  <c r="G20" i="11" s="1"/>
  <c r="H20" i="11" s="1"/>
  <c r="I20" i="11" s="1"/>
  <c r="J20" i="11" s="1"/>
  <c r="AX16" i="11"/>
  <c r="AW16" i="11"/>
  <c r="AV16" i="11"/>
  <c r="AU16" i="11"/>
  <c r="AT16" i="11"/>
  <c r="AS16" i="11"/>
  <c r="AS27" i="11" s="1"/>
  <c r="F54" i="11" s="1"/>
  <c r="AX15" i="11"/>
  <c r="AW15" i="11"/>
  <c r="AV15" i="11"/>
  <c r="AU15" i="11"/>
  <c r="AT15" i="11"/>
  <c r="AS15" i="11"/>
  <c r="AS26" i="11" s="1"/>
  <c r="AX14" i="11"/>
  <c r="AW14" i="11"/>
  <c r="AV14" i="11"/>
  <c r="AU14" i="11"/>
  <c r="AT14" i="11"/>
  <c r="AS14" i="11"/>
  <c r="AS25" i="11" s="1"/>
  <c r="AX13" i="11"/>
  <c r="AW13" i="11"/>
  <c r="AV13" i="11"/>
  <c r="AU13" i="11"/>
  <c r="AT13" i="11"/>
  <c r="AS13" i="11"/>
  <c r="AS24" i="11" s="1"/>
  <c r="F51" i="11" s="1"/>
  <c r="AS11" i="11"/>
  <c r="AS22" i="11" s="1"/>
  <c r="F49" i="11" s="1"/>
  <c r="AS10" i="11"/>
  <c r="AS21" i="11" s="1"/>
  <c r="F48" i="11" s="1"/>
  <c r="AS9" i="11"/>
  <c r="AS20" i="11" s="1"/>
  <c r="F47" i="11" s="1"/>
  <c r="AS8" i="11"/>
  <c r="AS19" i="11" s="1"/>
  <c r="J8" i="11"/>
  <c r="Q35" i="11" s="1"/>
  <c r="AS7" i="11"/>
  <c r="F65" i="11" l="1"/>
  <c r="E65" i="11"/>
  <c r="E32" i="11"/>
  <c r="E45" i="11" s="1"/>
  <c r="E57" i="11" s="1"/>
  <c r="O57" i="11" s="1"/>
  <c r="P57" i="11" s="1"/>
  <c r="Q57" i="11" s="1"/>
  <c r="R57" i="11" s="1"/>
  <c r="S57" i="11" s="1"/>
  <c r="T57" i="11" s="1"/>
  <c r="G64" i="11"/>
  <c r="K60" i="11"/>
  <c r="S33" i="11"/>
  <c r="K58" i="11"/>
  <c r="AT11" i="11"/>
  <c r="AT22" i="11" s="1"/>
  <c r="G49" i="11" s="1"/>
  <c r="K63" i="11"/>
  <c r="G61" i="11"/>
  <c r="AT24" i="11"/>
  <c r="G51" i="11" s="1"/>
  <c r="AS12" i="11"/>
  <c r="AS23" i="11" s="1"/>
  <c r="F50" i="11" s="1"/>
  <c r="AT25" i="11"/>
  <c r="AU25" i="11" s="1"/>
  <c r="AV25" i="11" s="1"/>
  <c r="AW25" i="11" s="1"/>
  <c r="AX25" i="11" s="1"/>
  <c r="AT8" i="11"/>
  <c r="AT19" i="11" s="1"/>
  <c r="AT27" i="11"/>
  <c r="AU10" i="11"/>
  <c r="AU11" i="11"/>
  <c r="AU9" i="11"/>
  <c r="F46" i="11"/>
  <c r="AT12" i="11"/>
  <c r="F45" i="11"/>
  <c r="G45" i="11" s="1"/>
  <c r="H45" i="11" s="1"/>
  <c r="I45" i="11" s="1"/>
  <c r="J45" i="11" s="1"/>
  <c r="K59" i="11"/>
  <c r="E70" i="11"/>
  <c r="F70" i="11" s="1"/>
  <c r="G70" i="11" s="1"/>
  <c r="H70" i="11" s="1"/>
  <c r="I70" i="11" s="1"/>
  <c r="J70" i="11" s="1"/>
  <c r="AT9" i="11"/>
  <c r="AT20" i="11" s="1"/>
  <c r="AT26" i="11"/>
  <c r="F57" i="11"/>
  <c r="G57" i="11" s="1"/>
  <c r="H57" i="11" s="1"/>
  <c r="I57" i="11" s="1"/>
  <c r="J57" i="11" s="1"/>
  <c r="AS18" i="11"/>
  <c r="AT18" i="11" s="1"/>
  <c r="AU18" i="11" s="1"/>
  <c r="AV18" i="11" s="1"/>
  <c r="AW18" i="11" s="1"/>
  <c r="AX18" i="11" s="1"/>
  <c r="AT7" i="11"/>
  <c r="AU7" i="11" s="1"/>
  <c r="AV7" i="11" s="1"/>
  <c r="AW7" i="11" s="1"/>
  <c r="AX7" i="11" s="1"/>
  <c r="AT10" i="11"/>
  <c r="AT21" i="11" s="1"/>
  <c r="F32" i="11" l="1"/>
  <c r="G32" i="11" s="1"/>
  <c r="H32" i="11" s="1"/>
  <c r="I32" i="11" s="1"/>
  <c r="J32" i="11" s="1"/>
  <c r="H64" i="11"/>
  <c r="I64" i="11" s="1"/>
  <c r="AU20" i="11"/>
  <c r="H47" i="11" s="1"/>
  <c r="G47" i="11"/>
  <c r="AU24" i="11"/>
  <c r="H51" i="11" s="1"/>
  <c r="AU22" i="11"/>
  <c r="H49" i="11" s="1"/>
  <c r="J61" i="11"/>
  <c r="I61" i="11"/>
  <c r="F61" i="11"/>
  <c r="G65" i="11"/>
  <c r="E61" i="11"/>
  <c r="H61" i="11"/>
  <c r="AT23" i="11"/>
  <c r="G50" i="11" s="1"/>
  <c r="AU21" i="11"/>
  <c r="G48" i="11"/>
  <c r="AV11" i="11"/>
  <c r="AU12" i="11"/>
  <c r="AV9" i="11"/>
  <c r="Q21" i="11"/>
  <c r="G46" i="11"/>
  <c r="AV10" i="11"/>
  <c r="AU8" i="11"/>
  <c r="AU19" i="11" s="1"/>
  <c r="AU26" i="11"/>
  <c r="AU27" i="11"/>
  <c r="G54" i="11"/>
  <c r="K64" i="11" l="1"/>
  <c r="AV20" i="11"/>
  <c r="I47" i="11" s="1"/>
  <c r="AV22" i="11"/>
  <c r="I49" i="11" s="1"/>
  <c r="AV24" i="11"/>
  <c r="AW24" i="11" s="1"/>
  <c r="K61" i="11"/>
  <c r="H65" i="11"/>
  <c r="I65" i="11" s="1"/>
  <c r="K65" i="11" s="1"/>
  <c r="AU23" i="11"/>
  <c r="H50" i="11" s="1"/>
  <c r="H48" i="11"/>
  <c r="AV21" i="11"/>
  <c r="AW11" i="11"/>
  <c r="AX11" i="11"/>
  <c r="H54" i="11"/>
  <c r="AV27" i="11"/>
  <c r="AV8" i="11"/>
  <c r="AV19" i="11" s="1"/>
  <c r="AX10" i="11"/>
  <c r="AW10" i="11"/>
  <c r="H46" i="11"/>
  <c r="AV12" i="11"/>
  <c r="AV26" i="11"/>
  <c r="AW9" i="11"/>
  <c r="AX9" i="11"/>
  <c r="AW20" i="11" l="1"/>
  <c r="AX20" i="11" s="1"/>
  <c r="AV23" i="11"/>
  <c r="I50" i="11" s="1"/>
  <c r="AW22" i="11"/>
  <c r="J49" i="11" s="1"/>
  <c r="K49" i="11" s="1"/>
  <c r="I51" i="11"/>
  <c r="Q20" i="11"/>
  <c r="AW21" i="11"/>
  <c r="I48" i="11"/>
  <c r="AX8" i="11"/>
  <c r="AW8" i="11"/>
  <c r="AW12" i="11"/>
  <c r="AX12" i="11"/>
  <c r="I54" i="11"/>
  <c r="AW27" i="11"/>
  <c r="AW26" i="11"/>
  <c r="AX24" i="11"/>
  <c r="J51" i="11"/>
  <c r="AW19" i="11"/>
  <c r="I46" i="11"/>
  <c r="J47" i="11" l="1"/>
  <c r="K47" i="11" s="1"/>
  <c r="AW23" i="11"/>
  <c r="J50" i="11" s="1"/>
  <c r="K50" i="11" s="1"/>
  <c r="AX22" i="11"/>
  <c r="K51" i="11"/>
  <c r="J48" i="11"/>
  <c r="K48" i="11" s="1"/>
  <c r="AX21" i="11"/>
  <c r="AX26" i="11"/>
  <c r="J54" i="11"/>
  <c r="K54" i="11" s="1"/>
  <c r="AX27" i="11"/>
  <c r="AX23" i="11"/>
  <c r="AX19" i="11"/>
  <c r="J46" i="11"/>
  <c r="K46" i="11" s="1"/>
  <c r="J71" i="11" l="1"/>
  <c r="G4" i="5" l="1"/>
  <c r="E4" i="5"/>
  <c r="D14" i="6" l="1"/>
  <c r="D10" i="6"/>
  <c r="D22" i="6" s="1"/>
  <c r="D34" i="6" l="1"/>
  <c r="D28" i="6"/>
  <c r="O51" i="5" l="1"/>
  <c r="O55" i="5"/>
  <c r="O59" i="5"/>
  <c r="O63" i="5"/>
  <c r="O67" i="5"/>
  <c r="O50" i="5"/>
  <c r="O54" i="5"/>
  <c r="O58" i="5"/>
  <c r="O62" i="5"/>
  <c r="O66" i="5"/>
  <c r="O49" i="5"/>
  <c r="O65" i="5"/>
  <c r="O61" i="5"/>
  <c r="O57" i="5"/>
  <c r="O53" i="5"/>
  <c r="Q66" i="5" l="1"/>
  <c r="P66" i="5"/>
  <c r="Q55" i="5"/>
  <c r="P55" i="5"/>
  <c r="P57" i="5"/>
  <c r="Q57" i="5"/>
  <c r="P62" i="5"/>
  <c r="Q62" i="5"/>
  <c r="P67" i="5"/>
  <c r="Q67" i="5"/>
  <c r="P51" i="5"/>
  <c r="R51" i="5" s="1"/>
  <c r="E49" i="6" s="1"/>
  <c r="Q51" i="5"/>
  <c r="S51" i="5" s="1"/>
  <c r="Q50" i="5"/>
  <c r="P50" i="5"/>
  <c r="P65" i="5"/>
  <c r="Q65" i="5"/>
  <c r="Q58" i="5"/>
  <c r="P58" i="5"/>
  <c r="Q63" i="5"/>
  <c r="P63" i="5"/>
  <c r="Q61" i="5"/>
  <c r="P61" i="5"/>
  <c r="Q53" i="5"/>
  <c r="P53" i="5"/>
  <c r="P49" i="5"/>
  <c r="R49" i="5" s="1"/>
  <c r="E47" i="6" s="1"/>
  <c r="Q49" i="5"/>
  <c r="S49" i="5" s="1"/>
  <c r="P54" i="5"/>
  <c r="Q54" i="5"/>
  <c r="P59" i="5"/>
  <c r="Q59" i="5"/>
  <c r="S50" i="5"/>
  <c r="R50" i="5"/>
  <c r="E48" i="6" s="1"/>
  <c r="L50" i="5"/>
  <c r="L51" i="5"/>
  <c r="L54" i="5"/>
  <c r="L49" i="5"/>
  <c r="L65" i="5"/>
  <c r="L62" i="5"/>
  <c r="L67" i="5"/>
  <c r="L55" i="5"/>
  <c r="L58" i="5"/>
  <c r="L63" i="5"/>
  <c r="L57" i="5"/>
  <c r="L53" i="5"/>
  <c r="L59" i="5"/>
  <c r="L61" i="5"/>
  <c r="L66" i="5"/>
  <c r="E74" i="6" l="1"/>
  <c r="F74" i="6"/>
  <c r="E68" i="6"/>
  <c r="F62" i="6"/>
  <c r="E62" i="6"/>
  <c r="S41" i="16"/>
  <c r="S41" i="15"/>
  <c r="E62" i="11"/>
  <c r="R58" i="5"/>
  <c r="G48" i="6" s="1"/>
  <c r="G62" i="15" s="1"/>
  <c r="S57" i="5"/>
  <c r="S58" i="5"/>
  <c r="N59" i="5"/>
  <c r="M59" i="5"/>
  <c r="M58" i="5"/>
  <c r="N58" i="5"/>
  <c r="N65" i="5"/>
  <c r="M65" i="5"/>
  <c r="M50" i="5"/>
  <c r="N50" i="5"/>
  <c r="M61" i="5"/>
  <c r="N61" i="5"/>
  <c r="M53" i="5"/>
  <c r="N53" i="5"/>
  <c r="M55" i="5"/>
  <c r="N55" i="5"/>
  <c r="N49" i="5"/>
  <c r="M49" i="5"/>
  <c r="N57" i="5"/>
  <c r="M57" i="5"/>
  <c r="N67" i="5"/>
  <c r="M67" i="5"/>
  <c r="N54" i="5"/>
  <c r="M54" i="5"/>
  <c r="M66" i="5"/>
  <c r="N66" i="5"/>
  <c r="M63" i="5"/>
  <c r="N63" i="5"/>
  <c r="N62" i="5"/>
  <c r="M62" i="5"/>
  <c r="N51" i="5"/>
  <c r="M51" i="5"/>
  <c r="R57" i="5"/>
  <c r="G47" i="6" s="1"/>
  <c r="G62" i="11" s="1"/>
  <c r="R61" i="5"/>
  <c r="H47" i="6" s="1"/>
  <c r="H62" i="11" s="1"/>
  <c r="R55" i="5"/>
  <c r="F49" i="6" s="1"/>
  <c r="F62" i="16" s="1"/>
  <c r="S61" i="5"/>
  <c r="R67" i="5"/>
  <c r="I49" i="6" s="1"/>
  <c r="I62" i="16" s="1"/>
  <c r="S67" i="5"/>
  <c r="R62" i="5"/>
  <c r="H48" i="6" s="1"/>
  <c r="H62" i="15" s="1"/>
  <c r="S62" i="5"/>
  <c r="R66" i="5"/>
  <c r="I48" i="6" s="1"/>
  <c r="I62" i="15" s="1"/>
  <c r="S53" i="5"/>
  <c r="R63" i="5"/>
  <c r="H49" i="6" s="1"/>
  <c r="H62" i="16" s="1"/>
  <c r="S55" i="5"/>
  <c r="S66" i="5"/>
  <c r="S59" i="5"/>
  <c r="S63" i="5"/>
  <c r="R59" i="5"/>
  <c r="G49" i="6" s="1"/>
  <c r="G62" i="16" s="1"/>
  <c r="R54" i="5"/>
  <c r="F48" i="6" s="1"/>
  <c r="G68" i="6" s="1"/>
  <c r="R53" i="5"/>
  <c r="F47" i="6" s="1"/>
  <c r="F62" i="11" s="1"/>
  <c r="R65" i="5"/>
  <c r="I47" i="6" s="1"/>
  <c r="I62" i="11" s="1"/>
  <c r="S54" i="5"/>
  <c r="S65" i="5"/>
  <c r="I50" i="5"/>
  <c r="I66" i="5"/>
  <c r="I67" i="5"/>
  <c r="I63" i="5"/>
  <c r="I62" i="5"/>
  <c r="I59" i="5"/>
  <c r="I58" i="5"/>
  <c r="I55" i="5"/>
  <c r="I54" i="5"/>
  <c r="I51" i="5"/>
  <c r="I65" i="5"/>
  <c r="I49" i="5"/>
  <c r="I61" i="5"/>
  <c r="I57" i="5"/>
  <c r="I53" i="5"/>
  <c r="I68" i="6" l="1"/>
  <c r="G62" i="6"/>
  <c r="H68" i="6"/>
  <c r="G74" i="6"/>
  <c r="H74" i="6"/>
  <c r="I74" i="6"/>
  <c r="I62" i="6"/>
  <c r="F68" i="6"/>
  <c r="H62" i="6"/>
  <c r="F62" i="15"/>
  <c r="G50" i="6"/>
  <c r="E62" i="15"/>
  <c r="J62" i="15"/>
  <c r="J72" i="15" s="1"/>
  <c r="J73" i="15" s="1"/>
  <c r="I50" i="6"/>
  <c r="E50" i="6"/>
  <c r="E62" i="16"/>
  <c r="J62" i="16"/>
  <c r="J72" i="16" s="1"/>
  <c r="J73" i="16" s="1"/>
  <c r="J49" i="5"/>
  <c r="K49" i="5"/>
  <c r="J62" i="5"/>
  <c r="K62" i="5"/>
  <c r="K50" i="5"/>
  <c r="J50" i="5"/>
  <c r="J65" i="5"/>
  <c r="K65" i="5"/>
  <c r="K53" i="5"/>
  <c r="J53" i="5"/>
  <c r="K63" i="5"/>
  <c r="J63" i="5"/>
  <c r="J57" i="5"/>
  <c r="K57" i="5"/>
  <c r="F50" i="5"/>
  <c r="K58" i="5"/>
  <c r="J58" i="5"/>
  <c r="J67" i="5"/>
  <c r="K67" i="5"/>
  <c r="J54" i="5"/>
  <c r="K54" i="5"/>
  <c r="K55" i="5"/>
  <c r="J55" i="5"/>
  <c r="K61" i="5"/>
  <c r="J61" i="5"/>
  <c r="J51" i="5"/>
  <c r="K51" i="5"/>
  <c r="J59" i="5"/>
  <c r="K59" i="5"/>
  <c r="K66" i="5"/>
  <c r="J66" i="5"/>
  <c r="F51" i="5"/>
  <c r="C51" i="5" s="1"/>
  <c r="F67" i="5"/>
  <c r="F65" i="5"/>
  <c r="F66" i="5"/>
  <c r="F62" i="5"/>
  <c r="F63" i="5"/>
  <c r="F58" i="5"/>
  <c r="F59" i="5"/>
  <c r="F54" i="5"/>
  <c r="F55" i="5"/>
  <c r="C50" i="5"/>
  <c r="F49" i="5"/>
  <c r="F61" i="5"/>
  <c r="F53" i="5"/>
  <c r="F57" i="5"/>
  <c r="K62" i="16" l="1"/>
  <c r="S41" i="11"/>
  <c r="J62" i="11" s="1"/>
  <c r="K62" i="11" s="1"/>
  <c r="K62" i="15"/>
  <c r="H49" i="5"/>
  <c r="G49" i="5"/>
  <c r="H54" i="5"/>
  <c r="G54" i="5"/>
  <c r="H62" i="5"/>
  <c r="G62" i="5"/>
  <c r="H51" i="5"/>
  <c r="G51" i="5"/>
  <c r="H57" i="5"/>
  <c r="G57" i="5"/>
  <c r="D51" i="5"/>
  <c r="E51" i="5"/>
  <c r="H59" i="5"/>
  <c r="G59" i="5"/>
  <c r="G66" i="5"/>
  <c r="H66" i="5"/>
  <c r="G50" i="5"/>
  <c r="H50" i="5"/>
  <c r="G53" i="5"/>
  <c r="H53" i="5"/>
  <c r="E50" i="5"/>
  <c r="D50" i="5"/>
  <c r="G58" i="5"/>
  <c r="H58" i="5"/>
  <c r="H65" i="5"/>
  <c r="G65" i="5"/>
  <c r="G61" i="5"/>
  <c r="H61" i="5"/>
  <c r="G55" i="5"/>
  <c r="H55" i="5"/>
  <c r="G63" i="5"/>
  <c r="H63" i="5"/>
  <c r="H67" i="5"/>
  <c r="G67" i="5"/>
  <c r="C65" i="5"/>
  <c r="U42" i="5" s="1"/>
  <c r="C66" i="5"/>
  <c r="C67" i="5"/>
  <c r="C63" i="5"/>
  <c r="C62" i="5"/>
  <c r="C59" i="5"/>
  <c r="C58" i="5"/>
  <c r="C55" i="5"/>
  <c r="C54" i="5"/>
  <c r="U27" i="5"/>
  <c r="U28" i="5"/>
  <c r="C49" i="5"/>
  <c r="U26" i="5" s="1"/>
  <c r="R26" i="5" s="1"/>
  <c r="C61" i="5"/>
  <c r="C57" i="5"/>
  <c r="C53" i="5"/>
  <c r="S26" i="5" l="1"/>
  <c r="T26" i="5"/>
  <c r="W42" i="5"/>
  <c r="V42" i="5"/>
  <c r="V27" i="5"/>
  <c r="W27" i="5"/>
  <c r="D59" i="5"/>
  <c r="E59" i="5"/>
  <c r="E66" i="5"/>
  <c r="D66" i="5"/>
  <c r="D54" i="5"/>
  <c r="E54" i="5"/>
  <c r="D62" i="5"/>
  <c r="E62" i="5"/>
  <c r="D65" i="5"/>
  <c r="E65" i="5"/>
  <c r="E53" i="5"/>
  <c r="D53" i="5"/>
  <c r="E55" i="5"/>
  <c r="D55" i="5"/>
  <c r="E63" i="5"/>
  <c r="D63" i="5"/>
  <c r="E61" i="5"/>
  <c r="D61" i="5"/>
  <c r="D49" i="5"/>
  <c r="E49" i="5"/>
  <c r="D57" i="5"/>
  <c r="E57" i="5"/>
  <c r="W28" i="5"/>
  <c r="V28" i="5"/>
  <c r="E58" i="5"/>
  <c r="D58" i="5"/>
  <c r="D67" i="5"/>
  <c r="E67" i="5"/>
  <c r="U44" i="5"/>
  <c r="U43" i="5"/>
  <c r="U39" i="5"/>
  <c r="U40" i="5"/>
  <c r="U35" i="5"/>
  <c r="U36" i="5"/>
  <c r="U31" i="5"/>
  <c r="U32" i="5"/>
  <c r="R27" i="5"/>
  <c r="R28" i="5"/>
  <c r="R42" i="5"/>
  <c r="U38" i="5"/>
  <c r="U30" i="5"/>
  <c r="U34" i="5"/>
  <c r="W34" i="5" l="1"/>
  <c r="V34" i="5"/>
  <c r="S42" i="5"/>
  <c r="T42" i="5"/>
  <c r="V32" i="5"/>
  <c r="W32" i="5"/>
  <c r="V40" i="5"/>
  <c r="W40" i="5"/>
  <c r="W31" i="5"/>
  <c r="V31" i="5"/>
  <c r="W39" i="5"/>
  <c r="V39" i="5"/>
  <c r="V30" i="5"/>
  <c r="W30" i="5"/>
  <c r="T28" i="5"/>
  <c r="S28" i="5"/>
  <c r="W36" i="5"/>
  <c r="V36" i="5"/>
  <c r="V43" i="5"/>
  <c r="W43" i="5"/>
  <c r="W26" i="5"/>
  <c r="V26" i="5"/>
  <c r="V38" i="5"/>
  <c r="W38" i="5"/>
  <c r="T27" i="5"/>
  <c r="S27" i="5"/>
  <c r="V35" i="5"/>
  <c r="W35" i="5"/>
  <c r="W44" i="5"/>
  <c r="V44" i="5"/>
  <c r="R44" i="5"/>
  <c r="R43" i="5"/>
  <c r="R40" i="5"/>
  <c r="R39" i="5"/>
  <c r="R35" i="5"/>
  <c r="R36" i="5"/>
  <c r="R32" i="5"/>
  <c r="R31" i="5"/>
  <c r="O27" i="5"/>
  <c r="O28" i="5"/>
  <c r="R38" i="5"/>
  <c r="O42" i="5"/>
  <c r="R34" i="5"/>
  <c r="R30" i="5"/>
  <c r="D16" i="1"/>
  <c r="D14" i="1"/>
  <c r="S34" i="5" l="1"/>
  <c r="T34" i="5"/>
  <c r="Q28" i="5"/>
  <c r="P28" i="5"/>
  <c r="S36" i="5"/>
  <c r="T36" i="5"/>
  <c r="T43" i="5"/>
  <c r="S43" i="5"/>
  <c r="Q42" i="5"/>
  <c r="P42" i="5"/>
  <c r="Q27" i="5"/>
  <c r="P27" i="5"/>
  <c r="T35" i="5"/>
  <c r="S35" i="5"/>
  <c r="S44" i="5"/>
  <c r="T44" i="5"/>
  <c r="T38" i="5"/>
  <c r="S38" i="5"/>
  <c r="S31" i="5"/>
  <c r="T31" i="5"/>
  <c r="S39" i="5"/>
  <c r="T39" i="5"/>
  <c r="T30" i="5"/>
  <c r="S30" i="5"/>
  <c r="T32" i="5"/>
  <c r="S32" i="5"/>
  <c r="T40" i="5"/>
  <c r="S40" i="5"/>
  <c r="O43" i="5"/>
  <c r="O44" i="5"/>
  <c r="O39" i="5"/>
  <c r="O40" i="5"/>
  <c r="O36" i="5"/>
  <c r="O35" i="5"/>
  <c r="O32" i="5"/>
  <c r="O31" i="5"/>
  <c r="L28" i="5"/>
  <c r="L27" i="5"/>
  <c r="O26" i="5"/>
  <c r="L42" i="5"/>
  <c r="O38" i="5"/>
  <c r="O30" i="5"/>
  <c r="O34" i="5"/>
  <c r="E4" i="6"/>
  <c r="E23" i="6" l="1"/>
  <c r="E35" i="6"/>
  <c r="E29" i="6"/>
  <c r="I23" i="6"/>
  <c r="H35" i="6"/>
  <c r="F29" i="6"/>
  <c r="F23" i="6"/>
  <c r="H29" i="6"/>
  <c r="I29" i="6"/>
  <c r="G23" i="6"/>
  <c r="F35" i="6"/>
  <c r="I35" i="6"/>
  <c r="G29" i="6"/>
  <c r="G35" i="6"/>
  <c r="H23" i="6"/>
  <c r="P30" i="5"/>
  <c r="Q30" i="5"/>
  <c r="N27" i="5"/>
  <c r="M27" i="5"/>
  <c r="P35" i="5"/>
  <c r="Q35" i="5"/>
  <c r="Q44" i="5"/>
  <c r="P44" i="5"/>
  <c r="P38" i="5"/>
  <c r="Q38" i="5"/>
  <c r="N28" i="5"/>
  <c r="M28" i="5"/>
  <c r="Q36" i="5"/>
  <c r="P36" i="5"/>
  <c r="P43" i="5"/>
  <c r="Q43" i="5"/>
  <c r="Q31" i="5"/>
  <c r="P31" i="5"/>
  <c r="P40" i="5"/>
  <c r="Q40" i="5"/>
  <c r="M42" i="5"/>
  <c r="N42" i="5"/>
  <c r="Q34" i="5"/>
  <c r="P34" i="5"/>
  <c r="Q26" i="5"/>
  <c r="P26" i="5"/>
  <c r="P32" i="5"/>
  <c r="Q32" i="5"/>
  <c r="Q39" i="5"/>
  <c r="P39" i="5"/>
  <c r="K67" i="11"/>
  <c r="L44" i="5"/>
  <c r="L43" i="5"/>
  <c r="L40" i="5"/>
  <c r="L39" i="5"/>
  <c r="L35" i="5"/>
  <c r="L36" i="5"/>
  <c r="L32" i="5"/>
  <c r="L31" i="5"/>
  <c r="I27" i="5"/>
  <c r="I28" i="5"/>
  <c r="L26" i="5"/>
  <c r="L38" i="5"/>
  <c r="I42" i="5"/>
  <c r="L34" i="5"/>
  <c r="L30" i="5"/>
  <c r="N30" i="5" l="1"/>
  <c r="M30" i="5"/>
  <c r="N40" i="5"/>
  <c r="M40" i="5"/>
  <c r="K28" i="5"/>
  <c r="J28" i="5"/>
  <c r="K42" i="5"/>
  <c r="J42" i="5"/>
  <c r="J27" i="5"/>
  <c r="K27" i="5"/>
  <c r="N35" i="5"/>
  <c r="M35" i="5"/>
  <c r="M44" i="5"/>
  <c r="N44" i="5"/>
  <c r="N26" i="5"/>
  <c r="M26" i="5"/>
  <c r="M34" i="5"/>
  <c r="N34" i="5"/>
  <c r="N43" i="5"/>
  <c r="M43" i="5"/>
  <c r="N38" i="5"/>
  <c r="M38" i="5"/>
  <c r="M31" i="5"/>
  <c r="N31" i="5"/>
  <c r="M39" i="5"/>
  <c r="N39" i="5"/>
  <c r="N32" i="5"/>
  <c r="M32" i="5"/>
  <c r="M36" i="5"/>
  <c r="N36" i="5"/>
  <c r="F42" i="5"/>
  <c r="I43" i="5"/>
  <c r="I44" i="5"/>
  <c r="I39" i="5"/>
  <c r="I40" i="5"/>
  <c r="I36" i="5"/>
  <c r="I35" i="5"/>
  <c r="I31" i="5"/>
  <c r="I32" i="5"/>
  <c r="F28" i="5"/>
  <c r="F27" i="5"/>
  <c r="I26" i="5"/>
  <c r="I38" i="5"/>
  <c r="I30" i="5"/>
  <c r="I34" i="5"/>
  <c r="J30" i="5" l="1"/>
  <c r="K30" i="5"/>
  <c r="G28" i="5"/>
  <c r="H28" i="5"/>
  <c r="K36" i="5"/>
  <c r="J36" i="5"/>
  <c r="J43" i="5"/>
  <c r="K43" i="5"/>
  <c r="J32" i="5"/>
  <c r="K32" i="5"/>
  <c r="J40" i="5"/>
  <c r="K40" i="5"/>
  <c r="G42" i="5"/>
  <c r="H42" i="5"/>
  <c r="J38" i="5"/>
  <c r="K38" i="5"/>
  <c r="K26" i="5"/>
  <c r="J26" i="5"/>
  <c r="K31" i="5"/>
  <c r="J31" i="5"/>
  <c r="K39" i="5"/>
  <c r="J39" i="5"/>
  <c r="K34" i="5"/>
  <c r="J34" i="5"/>
  <c r="H27" i="5"/>
  <c r="G27" i="5"/>
  <c r="J35" i="5"/>
  <c r="K35" i="5"/>
  <c r="K44" i="5"/>
  <c r="J44" i="5"/>
  <c r="F43" i="5"/>
  <c r="F44" i="5"/>
  <c r="F40" i="5"/>
  <c r="F39" i="5"/>
  <c r="F35" i="5"/>
  <c r="F36" i="5"/>
  <c r="F32" i="5"/>
  <c r="F31" i="5"/>
  <c r="C27" i="5"/>
  <c r="C28" i="5"/>
  <c r="F26" i="5"/>
  <c r="F38" i="5"/>
  <c r="C42" i="5"/>
  <c r="F34" i="5"/>
  <c r="F30" i="5"/>
  <c r="E2" i="3"/>
  <c r="H38" i="5" l="1"/>
  <c r="G38" i="5"/>
  <c r="H30" i="5"/>
  <c r="G30" i="5"/>
  <c r="G31" i="5"/>
  <c r="H31" i="5"/>
  <c r="H26" i="5"/>
  <c r="G26" i="5"/>
  <c r="H40" i="5"/>
  <c r="G40" i="5"/>
  <c r="G34" i="5"/>
  <c r="H34" i="5"/>
  <c r="D28" i="5"/>
  <c r="E28" i="5"/>
  <c r="G36" i="5"/>
  <c r="H36" i="5"/>
  <c r="G44" i="5"/>
  <c r="H44" i="5"/>
  <c r="G39" i="5"/>
  <c r="H39" i="5"/>
  <c r="H32" i="5"/>
  <c r="G32" i="5"/>
  <c r="E42" i="5"/>
  <c r="D42" i="5"/>
  <c r="D27" i="5"/>
  <c r="E27" i="5"/>
  <c r="H35" i="5"/>
  <c r="G35" i="5"/>
  <c r="H43" i="5"/>
  <c r="G43" i="5"/>
  <c r="C44" i="5"/>
  <c r="C43" i="5"/>
  <c r="C39" i="5"/>
  <c r="C40" i="5"/>
  <c r="C36" i="5"/>
  <c r="C35" i="5"/>
  <c r="C31" i="5"/>
  <c r="C32" i="5"/>
  <c r="C26" i="5"/>
  <c r="C38" i="5"/>
  <c r="C30" i="5"/>
  <c r="C34" i="5"/>
  <c r="C17" i="3"/>
  <c r="C16" i="3"/>
  <c r="C15" i="3"/>
  <c r="C14" i="3"/>
  <c r="C13" i="3"/>
  <c r="I22" i="6" l="1"/>
  <c r="I24" i="6"/>
  <c r="E28" i="6"/>
  <c r="E30" i="6"/>
  <c r="E31" i="6" s="1"/>
  <c r="E34" i="6"/>
  <c r="E36" i="6"/>
  <c r="E37" i="6" s="1"/>
  <c r="D38" i="5"/>
  <c r="E38" i="5"/>
  <c r="D35" i="5"/>
  <c r="E35" i="5"/>
  <c r="D43" i="5"/>
  <c r="E43" i="5"/>
  <c r="E26" i="5"/>
  <c r="D26" i="5"/>
  <c r="E36" i="5"/>
  <c r="D36" i="5"/>
  <c r="E44" i="5"/>
  <c r="D44" i="5"/>
  <c r="E34" i="5"/>
  <c r="D34" i="5"/>
  <c r="D32" i="5"/>
  <c r="E32" i="5"/>
  <c r="D40" i="5"/>
  <c r="E40" i="5"/>
  <c r="D30" i="5"/>
  <c r="E30" i="5"/>
  <c r="E31" i="5"/>
  <c r="D31" i="5"/>
  <c r="E39" i="5"/>
  <c r="D39" i="5"/>
  <c r="F3" i="3"/>
  <c r="I25" i="6" l="1"/>
  <c r="F28" i="6"/>
  <c r="F30" i="6"/>
  <c r="H28" i="6"/>
  <c r="H30" i="6"/>
  <c r="I34" i="6"/>
  <c r="I36" i="6"/>
  <c r="E22" i="6"/>
  <c r="E24" i="6"/>
  <c r="F22" i="6"/>
  <c r="F24" i="6"/>
  <c r="F25" i="6" s="1"/>
  <c r="F63" i="6" s="1"/>
  <c r="F64" i="6" s="1"/>
  <c r="E26" i="1" s="1"/>
  <c r="F34" i="6"/>
  <c r="F36" i="6"/>
  <c r="G28" i="6"/>
  <c r="G30" i="6"/>
  <c r="G31" i="6" s="1"/>
  <c r="G22" i="6"/>
  <c r="G24" i="6"/>
  <c r="G34" i="6"/>
  <c r="G36" i="6"/>
  <c r="H34" i="6"/>
  <c r="H36" i="6"/>
  <c r="I28" i="6"/>
  <c r="I30" i="6"/>
  <c r="H22" i="6"/>
  <c r="H24" i="6"/>
  <c r="D41" i="1"/>
  <c r="E52" i="16" s="1"/>
  <c r="E75" i="6"/>
  <c r="E76" i="6" s="1"/>
  <c r="D42" i="1" s="1"/>
  <c r="H25" i="1"/>
  <c r="I52" i="11" s="1"/>
  <c r="I63" i="6"/>
  <c r="D33" i="1"/>
  <c r="E52" i="15" s="1"/>
  <c r="E69" i="6"/>
  <c r="E70" i="6" s="1"/>
  <c r="D34" i="1" s="1"/>
  <c r="F31" i="6"/>
  <c r="I31" i="6"/>
  <c r="Q4" i="4"/>
  <c r="D3" i="3"/>
  <c r="C3" i="3"/>
  <c r="Q28" i="4"/>
  <c r="Q22" i="4"/>
  <c r="Q16" i="4"/>
  <c r="Q10" i="4"/>
  <c r="B28" i="4"/>
  <c r="B22" i="4"/>
  <c r="B16" i="4"/>
  <c r="B10" i="4"/>
  <c r="B4" i="4"/>
  <c r="G25" i="6" l="1"/>
  <c r="G63" i="6" s="1"/>
  <c r="I37" i="6"/>
  <c r="H41" i="1" s="1"/>
  <c r="I52" i="16" s="1"/>
  <c r="I71" i="16" s="1"/>
  <c r="E25" i="6"/>
  <c r="E63" i="6" s="1"/>
  <c r="E64" i="6" s="1"/>
  <c r="D26" i="1" s="1"/>
  <c r="I64" i="6"/>
  <c r="H26" i="1" s="1"/>
  <c r="F33" i="1"/>
  <c r="G52" i="15" s="1"/>
  <c r="G71" i="15" s="1"/>
  <c r="G69" i="6"/>
  <c r="G70" i="6" s="1"/>
  <c r="F34" i="1" s="1"/>
  <c r="H33" i="1"/>
  <c r="I52" i="15" s="1"/>
  <c r="I71" i="15" s="1"/>
  <c r="I69" i="6"/>
  <c r="E33" i="1"/>
  <c r="F52" i="15" s="1"/>
  <c r="F71" i="15" s="1"/>
  <c r="F69" i="6"/>
  <c r="E25" i="1"/>
  <c r="F52" i="11" s="1"/>
  <c r="F71" i="11" s="1"/>
  <c r="I75" i="6"/>
  <c r="H37" i="6"/>
  <c r="H25" i="6"/>
  <c r="F37" i="6"/>
  <c r="G37" i="6"/>
  <c r="H31" i="6"/>
  <c r="J72" i="11"/>
  <c r="J73" i="11" s="1"/>
  <c r="D35" i="1"/>
  <c r="D43" i="1"/>
  <c r="D46" i="1" s="1"/>
  <c r="D44" i="1" s="1"/>
  <c r="D45" i="1" s="1"/>
  <c r="I71" i="11"/>
  <c r="E7" i="3"/>
  <c r="D7" i="3"/>
  <c r="F7" i="3"/>
  <c r="G7" i="3"/>
  <c r="C7" i="3"/>
  <c r="E8" i="3"/>
  <c r="G8" i="3"/>
  <c r="D8" i="3"/>
  <c r="F8" i="3"/>
  <c r="Q20" i="4" s="1"/>
  <c r="C8" i="3"/>
  <c r="Q2" i="4" s="1"/>
  <c r="B20" i="4"/>
  <c r="F25" i="1" l="1"/>
  <c r="G52" i="11" s="1"/>
  <c r="G71" i="11" s="1"/>
  <c r="F9" i="3"/>
  <c r="F10" i="3" s="1"/>
  <c r="D25" i="1"/>
  <c r="H27" i="1"/>
  <c r="I66" i="11"/>
  <c r="I72" i="11" s="1"/>
  <c r="I73" i="11" s="1"/>
  <c r="I66" i="15"/>
  <c r="I72" i="15" s="1"/>
  <c r="I73" i="15" s="1"/>
  <c r="I76" i="6"/>
  <c r="H42" i="1" s="1"/>
  <c r="I70" i="6"/>
  <c r="H34" i="1" s="1"/>
  <c r="I66" i="16"/>
  <c r="I72" i="16" s="1"/>
  <c r="I73" i="16" s="1"/>
  <c r="F35" i="1"/>
  <c r="G64" i="6"/>
  <c r="F26" i="1" s="1"/>
  <c r="F70" i="6"/>
  <c r="E34" i="1" s="1"/>
  <c r="G33" i="1"/>
  <c r="H69" i="6"/>
  <c r="H70" i="6" s="1"/>
  <c r="G34" i="1" s="1"/>
  <c r="G41" i="1"/>
  <c r="H52" i="16" s="1"/>
  <c r="H71" i="16" s="1"/>
  <c r="H75" i="6"/>
  <c r="F41" i="1"/>
  <c r="G52" i="16" s="1"/>
  <c r="G71" i="16" s="1"/>
  <c r="G75" i="6"/>
  <c r="G25" i="1"/>
  <c r="H63" i="6"/>
  <c r="E41" i="1"/>
  <c r="F52" i="16" s="1"/>
  <c r="F71" i="16" s="1"/>
  <c r="F75" i="6"/>
  <c r="F76" i="6" s="1"/>
  <c r="E42" i="1" s="1"/>
  <c r="E52" i="11"/>
  <c r="E71" i="11" s="1"/>
  <c r="E71" i="15"/>
  <c r="E71" i="16"/>
  <c r="D9" i="3"/>
  <c r="D10" i="3" s="1"/>
  <c r="E27" i="1"/>
  <c r="F66" i="15"/>
  <c r="F66" i="11"/>
  <c r="F72" i="11" s="1"/>
  <c r="F66" i="16"/>
  <c r="D27" i="1"/>
  <c r="D30" i="1" s="1"/>
  <c r="E66" i="16"/>
  <c r="E72" i="16" s="1"/>
  <c r="E66" i="15"/>
  <c r="E72" i="15" s="1"/>
  <c r="E66" i="11"/>
  <c r="E72" i="11" s="1"/>
  <c r="D38" i="1"/>
  <c r="D36" i="1" s="1"/>
  <c r="D37" i="1" s="1"/>
  <c r="C9" i="3"/>
  <c r="C10" i="3" s="1"/>
  <c r="B14" i="4"/>
  <c r="E9" i="3"/>
  <c r="E10" i="3" s="1"/>
  <c r="G9" i="3"/>
  <c r="G10" i="3" s="1"/>
  <c r="S5" i="4"/>
  <c r="V5" i="4"/>
  <c r="U5" i="4"/>
  <c r="R5" i="4"/>
  <c r="Q5" i="4"/>
  <c r="T5" i="4"/>
  <c r="Q26" i="4"/>
  <c r="Q14" i="4"/>
  <c r="B8" i="4"/>
  <c r="B26" i="4"/>
  <c r="B2" i="4"/>
  <c r="Q8" i="4"/>
  <c r="E35" i="1" l="1"/>
  <c r="E38" i="1" s="1"/>
  <c r="F38" i="1" s="1"/>
  <c r="H35" i="1"/>
  <c r="G66" i="16"/>
  <c r="G72" i="16" s="1"/>
  <c r="G73" i="16" s="1"/>
  <c r="F27" i="1"/>
  <c r="H43" i="1"/>
  <c r="G35" i="1"/>
  <c r="G66" i="11"/>
  <c r="G72" i="11" s="1"/>
  <c r="G73" i="11" s="1"/>
  <c r="E43" i="1"/>
  <c r="E46" i="1" s="1"/>
  <c r="E44" i="1" s="1"/>
  <c r="H64" i="6"/>
  <c r="G26" i="1" s="1"/>
  <c r="G66" i="15"/>
  <c r="G72" i="15" s="1"/>
  <c r="G73" i="15" s="1"/>
  <c r="E73" i="11"/>
  <c r="E77" i="11" s="1"/>
  <c r="E78" i="11" s="1"/>
  <c r="E74" i="11" s="1"/>
  <c r="E75" i="11" s="1"/>
  <c r="C15" i="7" s="1"/>
  <c r="I41" i="1"/>
  <c r="H52" i="11"/>
  <c r="H71" i="11" s="1"/>
  <c r="K71" i="11" s="1"/>
  <c r="H76" i="6"/>
  <c r="G42" i="1" s="1"/>
  <c r="G76" i="6"/>
  <c r="F42" i="1" s="1"/>
  <c r="I33" i="1"/>
  <c r="H52" i="15"/>
  <c r="K52" i="15" s="1"/>
  <c r="K55" i="15" s="1"/>
  <c r="Q19" i="15" s="1"/>
  <c r="K71" i="16"/>
  <c r="K52" i="16"/>
  <c r="K55" i="16" s="1"/>
  <c r="Q19" i="16" s="1"/>
  <c r="E73" i="16"/>
  <c r="E77" i="16" s="1"/>
  <c r="E78" i="16" s="1"/>
  <c r="E74" i="16" s="1"/>
  <c r="E73" i="15"/>
  <c r="F72" i="16"/>
  <c r="F73" i="16" s="1"/>
  <c r="F72" i="15"/>
  <c r="F73" i="15" s="1"/>
  <c r="E30" i="1"/>
  <c r="E28" i="1" s="1"/>
  <c r="D28" i="1"/>
  <c r="D29" i="1" s="1"/>
  <c r="F73" i="11"/>
  <c r="T11" i="4"/>
  <c r="X11" i="4"/>
  <c r="AB11" i="4"/>
  <c r="U17" i="4" s="1"/>
  <c r="W11" i="4"/>
  <c r="U11" i="4"/>
  <c r="Y11" i="4"/>
  <c r="Q11" i="4"/>
  <c r="S11" i="4"/>
  <c r="R11" i="4"/>
  <c r="V11" i="4"/>
  <c r="Z11" i="4"/>
  <c r="AA11" i="4"/>
  <c r="C5" i="4"/>
  <c r="D5" i="4"/>
  <c r="B5" i="4"/>
  <c r="F5" i="4"/>
  <c r="E5" i="4"/>
  <c r="G5" i="4"/>
  <c r="F43" i="1" l="1"/>
  <c r="G43" i="1"/>
  <c r="I34" i="1"/>
  <c r="H66" i="16"/>
  <c r="H72" i="16" s="1"/>
  <c r="H73" i="16" s="1"/>
  <c r="K73" i="16" s="1"/>
  <c r="G27" i="1"/>
  <c r="I35" i="1"/>
  <c r="H66" i="11"/>
  <c r="H72" i="11" s="1"/>
  <c r="H73" i="11" s="1"/>
  <c r="K73" i="11" s="1"/>
  <c r="H66" i="15"/>
  <c r="H72" i="15" s="1"/>
  <c r="K52" i="11"/>
  <c r="K55" i="11" s="1"/>
  <c r="Q19" i="11" s="1"/>
  <c r="E69" i="11"/>
  <c r="E76" i="11" s="1"/>
  <c r="H71" i="15"/>
  <c r="K71" i="15" s="1"/>
  <c r="E75" i="16"/>
  <c r="F77" i="16"/>
  <c r="E77" i="15"/>
  <c r="E78" i="15" s="1"/>
  <c r="E74" i="15" s="1"/>
  <c r="E75" i="15" s="1"/>
  <c r="E36" i="1"/>
  <c r="E37" i="1" s="1"/>
  <c r="F30" i="1"/>
  <c r="F28" i="1" s="1"/>
  <c r="F29" i="1" s="1"/>
  <c r="E45" i="1"/>
  <c r="E29" i="1"/>
  <c r="F36" i="1"/>
  <c r="G38" i="1"/>
  <c r="F77" i="11"/>
  <c r="AA17" i="4"/>
  <c r="R17" i="4"/>
  <c r="T17" i="4"/>
  <c r="AB17" i="4"/>
  <c r="R23" i="4" s="1"/>
  <c r="S17" i="4"/>
  <c r="Y17" i="4"/>
  <c r="D11" i="4"/>
  <c r="B11" i="4"/>
  <c r="L11" i="4"/>
  <c r="H11" i="4"/>
  <c r="K11" i="4"/>
  <c r="M11" i="4"/>
  <c r="E17" i="4" s="1"/>
  <c r="V17" i="4"/>
  <c r="W17" i="4"/>
  <c r="Z17" i="4"/>
  <c r="G11" i="4"/>
  <c r="J11" i="4"/>
  <c r="I11" i="4"/>
  <c r="Q17" i="4"/>
  <c r="X17" i="4"/>
  <c r="C11" i="4"/>
  <c r="F11" i="4"/>
  <c r="E11" i="4"/>
  <c r="K66" i="16" l="1"/>
  <c r="K68" i="16" s="1"/>
  <c r="I43" i="1"/>
  <c r="F46" i="1"/>
  <c r="G46" i="1" s="1"/>
  <c r="H46" i="1" s="1"/>
  <c r="H44" i="1" s="1"/>
  <c r="H45" i="1" s="1"/>
  <c r="I42" i="1"/>
  <c r="K66" i="11"/>
  <c r="K72" i="11" s="1"/>
  <c r="K66" i="15"/>
  <c r="K68" i="15" s="1"/>
  <c r="H73" i="15"/>
  <c r="K73" i="15" s="1"/>
  <c r="F78" i="16"/>
  <c r="F74" i="16" s="1"/>
  <c r="G77" i="16"/>
  <c r="C16" i="7"/>
  <c r="E69" i="15"/>
  <c r="E76" i="15" s="1"/>
  <c r="C17" i="7"/>
  <c r="E69" i="16"/>
  <c r="E76" i="16" s="1"/>
  <c r="F77" i="15"/>
  <c r="G30" i="1"/>
  <c r="G28" i="1" s="1"/>
  <c r="G36" i="1"/>
  <c r="G37" i="1" s="1"/>
  <c r="H38" i="1"/>
  <c r="H36" i="1" s="1"/>
  <c r="H37" i="1" s="1"/>
  <c r="F37" i="1"/>
  <c r="F78" i="11"/>
  <c r="F74" i="11" s="1"/>
  <c r="F75" i="11" s="1"/>
  <c r="D15" i="7" s="1"/>
  <c r="G77" i="11"/>
  <c r="K17" i="4"/>
  <c r="D17" i="4"/>
  <c r="B17" i="4"/>
  <c r="X23" i="4"/>
  <c r="U23" i="4"/>
  <c r="W23" i="4"/>
  <c r="Y23" i="4"/>
  <c r="Z23" i="4"/>
  <c r="AB23" i="4"/>
  <c r="Q29" i="4" s="1"/>
  <c r="S23" i="4"/>
  <c r="AA23" i="4"/>
  <c r="Q23" i="4"/>
  <c r="T23" i="4"/>
  <c r="V23" i="4"/>
  <c r="M17" i="4"/>
  <c r="G17" i="4"/>
  <c r="C17" i="4"/>
  <c r="I17" i="4"/>
  <c r="J17" i="4"/>
  <c r="F17" i="4"/>
  <c r="H17" i="4"/>
  <c r="L17" i="4"/>
  <c r="K72" i="15" l="1"/>
  <c r="Q22" i="16"/>
  <c r="K72" i="16"/>
  <c r="F44" i="1"/>
  <c r="F45" i="1" s="1"/>
  <c r="G44" i="1"/>
  <c r="G45" i="1" s="1"/>
  <c r="Q22" i="11"/>
  <c r="K68" i="11"/>
  <c r="Q22" i="15"/>
  <c r="F78" i="15"/>
  <c r="F74" i="15" s="1"/>
  <c r="F75" i="15" s="1"/>
  <c r="G77" i="15"/>
  <c r="F75" i="16"/>
  <c r="G78" i="16"/>
  <c r="G74" i="16" s="1"/>
  <c r="G75" i="16" s="1"/>
  <c r="H77" i="16"/>
  <c r="H30" i="1"/>
  <c r="H28" i="1" s="1"/>
  <c r="H29" i="1" s="1"/>
  <c r="H20" i="1"/>
  <c r="I36" i="1"/>
  <c r="G29" i="1"/>
  <c r="I37" i="1"/>
  <c r="G78" i="11"/>
  <c r="G74" i="11" s="1"/>
  <c r="G75" i="11" s="1"/>
  <c r="E15" i="7" s="1"/>
  <c r="H77" i="11"/>
  <c r="F69" i="11"/>
  <c r="F76" i="11" s="1"/>
  <c r="V29" i="4"/>
  <c r="AA29" i="4"/>
  <c r="Y29" i="4"/>
  <c r="X29" i="4"/>
  <c r="R29" i="4"/>
  <c r="AB29" i="4"/>
  <c r="U29" i="4"/>
  <c r="W29" i="4"/>
  <c r="S29" i="4"/>
  <c r="T29" i="4"/>
  <c r="Z29" i="4"/>
  <c r="G23" i="4"/>
  <c r="H23" i="4"/>
  <c r="D23" i="4"/>
  <c r="B23" i="4"/>
  <c r="E23" i="4"/>
  <c r="I23" i="4"/>
  <c r="M23" i="4"/>
  <c r="K23" i="4"/>
  <c r="L23" i="4"/>
  <c r="J23" i="4"/>
  <c r="C23" i="4"/>
  <c r="F23" i="4"/>
  <c r="I44" i="1" l="1"/>
  <c r="E17" i="7"/>
  <c r="G78" i="15"/>
  <c r="G74" i="15" s="1"/>
  <c r="G75" i="15" s="1"/>
  <c r="H77" i="15"/>
  <c r="H78" i="16"/>
  <c r="H74" i="16" s="1"/>
  <c r="H75" i="16" s="1"/>
  <c r="I77" i="16"/>
  <c r="D17" i="7"/>
  <c r="F69" i="16"/>
  <c r="G69" i="16" s="1"/>
  <c r="G76" i="16" s="1"/>
  <c r="D16" i="7"/>
  <c r="F69" i="15"/>
  <c r="F76" i="15" s="1"/>
  <c r="I28" i="1"/>
  <c r="I45" i="1"/>
  <c r="H21" i="1"/>
  <c r="H19" i="1"/>
  <c r="I29" i="1"/>
  <c r="G69" i="11"/>
  <c r="G76" i="11" s="1"/>
  <c r="H78" i="11"/>
  <c r="H74" i="11" s="1"/>
  <c r="H75" i="11" s="1"/>
  <c r="F15" i="7" s="1"/>
  <c r="I77" i="11"/>
  <c r="B29" i="4"/>
  <c r="H29" i="4"/>
  <c r="G29" i="4"/>
  <c r="I29" i="4"/>
  <c r="D29" i="4"/>
  <c r="J29" i="4"/>
  <c r="M29" i="4"/>
  <c r="E29" i="4"/>
  <c r="L29" i="4"/>
  <c r="C29" i="4"/>
  <c r="F29" i="4"/>
  <c r="K29" i="4"/>
  <c r="H78" i="15" l="1"/>
  <c r="H74" i="15" s="1"/>
  <c r="H75" i="15" s="1"/>
  <c r="I77" i="15"/>
  <c r="I78" i="16"/>
  <c r="I74" i="16" s="1"/>
  <c r="I75" i="16" s="1"/>
  <c r="J77" i="16"/>
  <c r="J78" i="16" s="1"/>
  <c r="J75" i="16" s="1"/>
  <c r="E16" i="7"/>
  <c r="G69" i="15"/>
  <c r="G76" i="15" s="1"/>
  <c r="F17" i="7"/>
  <c r="H69" i="16"/>
  <c r="H76" i="16" s="1"/>
  <c r="F76" i="16"/>
  <c r="I78" i="11"/>
  <c r="I74" i="11" s="1"/>
  <c r="I75" i="11" s="1"/>
  <c r="G15" i="7" s="1"/>
  <c r="J77" i="11"/>
  <c r="J78" i="11" s="1"/>
  <c r="H69" i="11"/>
  <c r="H76" i="11" s="1"/>
  <c r="G6" i="4"/>
  <c r="F6" i="4"/>
  <c r="D6" i="4"/>
  <c r="B6" i="4"/>
  <c r="C6" i="4"/>
  <c r="E6" i="4"/>
  <c r="L12" i="4"/>
  <c r="J12" i="4"/>
  <c r="K18" i="4"/>
  <c r="I12" i="4"/>
  <c r="B12" i="4"/>
  <c r="G12" i="4"/>
  <c r="H12" i="4"/>
  <c r="K12" i="4"/>
  <c r="B18" i="4"/>
  <c r="F12" i="4"/>
  <c r="E12" i="4"/>
  <c r="D12" i="4"/>
  <c r="E18" i="4"/>
  <c r="C12" i="4"/>
  <c r="M12" i="4"/>
  <c r="C18" i="4"/>
  <c r="G18" i="4"/>
  <c r="I18" i="4"/>
  <c r="L18" i="4"/>
  <c r="D18" i="4"/>
  <c r="M18" i="4"/>
  <c r="J18" i="4"/>
  <c r="F18" i="4"/>
  <c r="H18" i="4"/>
  <c r="F24" i="4"/>
  <c r="I24" i="4"/>
  <c r="G24" i="4"/>
  <c r="C24" i="4"/>
  <c r="H24" i="4"/>
  <c r="K24" i="4"/>
  <c r="D24" i="4"/>
  <c r="L24" i="4"/>
  <c r="B24" i="4"/>
  <c r="J24" i="4"/>
  <c r="E24" i="4"/>
  <c r="M24" i="4"/>
  <c r="L30" i="4"/>
  <c r="M30" i="4"/>
  <c r="K30" i="4"/>
  <c r="E30" i="4"/>
  <c r="H30" i="4"/>
  <c r="F30" i="4"/>
  <c r="D30" i="4"/>
  <c r="G30" i="4"/>
  <c r="B30" i="4"/>
  <c r="C30" i="4"/>
  <c r="I30" i="4"/>
  <c r="J30" i="4"/>
  <c r="Q6" i="4"/>
  <c r="S6" i="4"/>
  <c r="R6" i="4"/>
  <c r="U6" i="4"/>
  <c r="V6" i="4"/>
  <c r="T6" i="4"/>
  <c r="Y12" i="4"/>
  <c r="T12" i="4"/>
  <c r="Q12" i="4"/>
  <c r="X12" i="4"/>
  <c r="AA12" i="4"/>
  <c r="Z12" i="4"/>
  <c r="U18" i="4"/>
  <c r="R12" i="4"/>
  <c r="S12" i="4"/>
  <c r="V12" i="4"/>
  <c r="U12" i="4"/>
  <c r="W12" i="4"/>
  <c r="AB12" i="4"/>
  <c r="X18" i="4"/>
  <c r="V18" i="4"/>
  <c r="R18" i="4"/>
  <c r="AA18" i="4"/>
  <c r="Y18" i="4"/>
  <c r="AB18" i="4"/>
  <c r="Q18" i="4"/>
  <c r="W18" i="4"/>
  <c r="T18" i="4"/>
  <c r="Z18" i="4"/>
  <c r="R24" i="4"/>
  <c r="S18" i="4"/>
  <c r="T24" i="4"/>
  <c r="U24" i="4"/>
  <c r="X24" i="4"/>
  <c r="W24" i="4"/>
  <c r="AA30" i="4"/>
  <c r="V24" i="4"/>
  <c r="Q24" i="4"/>
  <c r="AA24" i="4"/>
  <c r="S24" i="4"/>
  <c r="Z24" i="4"/>
  <c r="Y24" i="4"/>
  <c r="V30" i="4"/>
  <c r="AB24" i="4"/>
  <c r="Q30" i="4"/>
  <c r="S30" i="4"/>
  <c r="W30" i="4"/>
  <c r="T30" i="4"/>
  <c r="Z30" i="4"/>
  <c r="AB30" i="4"/>
  <c r="U30" i="4"/>
  <c r="Y30" i="4"/>
  <c r="X30" i="4"/>
  <c r="R30" i="4"/>
  <c r="K74" i="16" l="1"/>
  <c r="Q23" i="16" s="1"/>
  <c r="Q24" i="16" s="1"/>
  <c r="G17" i="7"/>
  <c r="I69" i="16"/>
  <c r="I76" i="16" s="1"/>
  <c r="Q26" i="16"/>
  <c r="E24" i="7" s="1"/>
  <c r="R70" i="16"/>
  <c r="E25" i="7" s="1"/>
  <c r="N70" i="16"/>
  <c r="I78" i="15"/>
  <c r="I74" i="15" s="1"/>
  <c r="I75" i="15" s="1"/>
  <c r="J77" i="15"/>
  <c r="J78" i="15" s="1"/>
  <c r="F16" i="7"/>
  <c r="H69" i="15"/>
  <c r="H76" i="15" s="1"/>
  <c r="K74" i="11"/>
  <c r="J75" i="11"/>
  <c r="I69" i="11"/>
  <c r="I76" i="11" s="1"/>
  <c r="N30" i="4"/>
  <c r="N24" i="4"/>
  <c r="N18" i="4"/>
  <c r="N12" i="4"/>
  <c r="H6" i="4"/>
  <c r="AC12" i="4"/>
  <c r="AC24" i="4"/>
  <c r="AC18" i="4"/>
  <c r="AC30" i="4"/>
  <c r="W6" i="4"/>
  <c r="K75" i="16" l="1"/>
  <c r="Q27" i="16"/>
  <c r="E22" i="7" s="1"/>
  <c r="M70" i="16"/>
  <c r="K74" i="15"/>
  <c r="J75" i="15"/>
  <c r="G16" i="7"/>
  <c r="I69" i="15"/>
  <c r="I76" i="15" s="1"/>
  <c r="J69" i="16"/>
  <c r="J76" i="16" s="1"/>
  <c r="L28" i="16" s="1"/>
  <c r="H17" i="7"/>
  <c r="Q26" i="11"/>
  <c r="C24" i="7" s="1"/>
  <c r="H15" i="7"/>
  <c r="R70" i="11"/>
  <c r="C25" i="7" s="1"/>
  <c r="N70" i="11"/>
  <c r="Q27" i="11" s="1"/>
  <c r="C22" i="7" s="1"/>
  <c r="Q23" i="11"/>
  <c r="Q24" i="11" s="1"/>
  <c r="K75" i="11"/>
  <c r="J69" i="11"/>
  <c r="J76" i="11" s="1"/>
  <c r="L28" i="11" s="1"/>
  <c r="I27" i="1"/>
  <c r="I26" i="1"/>
  <c r="Q28" i="16" l="1"/>
  <c r="E23" i="7" s="1"/>
  <c r="H16" i="7"/>
  <c r="J69" i="15"/>
  <c r="J76" i="15" s="1"/>
  <c r="L28" i="15" s="1"/>
  <c r="Q28" i="15" s="1"/>
  <c r="D23" i="7" s="1"/>
  <c r="Q26" i="15"/>
  <c r="D24" i="7" s="1"/>
  <c r="R70" i="15"/>
  <c r="D25" i="7" s="1"/>
  <c r="N70" i="15"/>
  <c r="Q23" i="15"/>
  <c r="Q24" i="15" s="1"/>
  <c r="K75" i="15"/>
  <c r="Q28" i="11"/>
  <c r="C23" i="7" s="1"/>
  <c r="M70" i="11"/>
  <c r="I25" i="1"/>
  <c r="M70" i="15" l="1"/>
  <c r="Q27" i="15"/>
  <c r="D22" i="7" s="1"/>
</calcChain>
</file>

<file path=xl/sharedStrings.xml><?xml version="1.0" encoding="utf-8"?>
<sst xmlns="http://schemas.openxmlformats.org/spreadsheetml/2006/main" count="3753" uniqueCount="356">
  <si>
    <t>INTERNAL RATE OF RETURN (IRR)</t>
  </si>
  <si>
    <t>Status</t>
  </si>
  <si>
    <t>Status IRR</t>
  </si>
  <si>
    <t>Discount Rate</t>
  </si>
  <si>
    <t>Kurs</t>
  </si>
  <si>
    <t>/tahun</t>
  </si>
  <si>
    <t>/ USD 1</t>
  </si>
  <si>
    <t>No</t>
  </si>
  <si>
    <t>Bangunan Baru</t>
  </si>
  <si>
    <t>TOTAL</t>
  </si>
  <si>
    <t>Maintenance</t>
  </si>
  <si>
    <t>Item</t>
  </si>
  <si>
    <t>IRR:</t>
  </si>
  <si>
    <t>Year 1</t>
  </si>
  <si>
    <t>Year 2</t>
  </si>
  <si>
    <t>Year 3</t>
  </si>
  <si>
    <t>Year 4</t>
  </si>
  <si>
    <t>Year 5</t>
  </si>
  <si>
    <t>Takeup</t>
  </si>
  <si>
    <t>Cumulative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</si>
  <si>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</si>
  <si>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</si>
  <si>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</si>
  <si>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</si>
  <si>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</si>
  <si>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</si>
  <si>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</si>
  <si>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</si>
  <si>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</si>
  <si>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</si>
  <si>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</si>
  <si>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</si>
  <si>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Revenue (K)</t>
  </si>
  <si>
    <t>Total</t>
  </si>
  <si>
    <t>End Year Cust</t>
  </si>
  <si>
    <t>Cumulative (%)</t>
  </si>
  <si>
    <t>BROADBAND / RETAIL</t>
  </si>
  <si>
    <t>DEDICATED / SOHO</t>
  </si>
  <si>
    <t>Cust of Broadband</t>
  </si>
  <si>
    <t>Cust of Dedicated</t>
  </si>
  <si>
    <t>Broadband</t>
  </si>
  <si>
    <t>Dedicated</t>
  </si>
  <si>
    <t>IBSW Target 80% in 5 years</t>
  </si>
  <si>
    <t>Optimis</t>
  </si>
  <si>
    <t>Revo Town Tenatns</t>
  </si>
  <si>
    <t>Tenant list</t>
  </si>
  <si>
    <t>GF</t>
  </si>
  <si>
    <t>LG</t>
  </si>
  <si>
    <t>UG</t>
  </si>
  <si>
    <t>Lantai 1</t>
  </si>
  <si>
    <t>Enterprise</t>
  </si>
  <si>
    <t>Floor</t>
  </si>
  <si>
    <t># Tenant</t>
  </si>
  <si>
    <t>Assumption</t>
  </si>
  <si>
    <t>Parameter</t>
  </si>
  <si>
    <t>REVENUE</t>
  </si>
  <si>
    <t>Pricing</t>
  </si>
  <si>
    <t>Monthly subscriber growth</t>
  </si>
  <si>
    <t>Linear, calculated by total yearly target subscriber / # of months</t>
  </si>
  <si>
    <t>Cost</t>
  </si>
  <si>
    <t>CAPEX</t>
  </si>
  <si>
    <t>One time cost, based on BOQ (attached)</t>
  </si>
  <si>
    <t>Revenue share</t>
  </si>
  <si>
    <t>Electricity</t>
  </si>
  <si>
    <t>Revenue share to BM</t>
  </si>
  <si>
    <t>Other</t>
  </si>
  <si>
    <t>Deposit interest rate</t>
  </si>
  <si>
    <t>Bank loan interest rate</t>
  </si>
  <si>
    <t>Product</t>
  </si>
  <si>
    <t>Product Name</t>
  </si>
  <si>
    <t>Price (IDR)</t>
  </si>
  <si>
    <t>COST</t>
  </si>
  <si>
    <t>CAPEX (BOQ)</t>
  </si>
  <si>
    <t>Revenue Share BM</t>
  </si>
  <si>
    <t>SOHO</t>
  </si>
  <si>
    <t>Dist</t>
  </si>
  <si>
    <t>Installation charge (One Time)</t>
  </si>
  <si>
    <t>Broadband:</t>
  </si>
  <si>
    <t>SOHO:</t>
  </si>
  <si>
    <t>OLT, per year:</t>
  </si>
  <si>
    <t>% of collected IBS Revenue:</t>
  </si>
  <si>
    <t>Distribution</t>
  </si>
  <si>
    <t>Weighted Price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</si>
  <si>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</si>
  <si>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</si>
  <si>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</si>
  <si>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</si>
  <si>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</si>
  <si>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</si>
  <si>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</si>
  <si>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</si>
  <si>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</si>
  <si>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</si>
  <si>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</si>
  <si>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</si>
  <si>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Total Unit</t>
  </si>
  <si>
    <t>% of CAPEX per year, including for EOS:</t>
  </si>
  <si>
    <t>IBS Revenue projection (IDR)</t>
  </si>
  <si>
    <t>Operating Expense (IDR)</t>
  </si>
  <si>
    <t>Building Name</t>
  </si>
  <si>
    <t>Address</t>
  </si>
  <si>
    <t>Location</t>
  </si>
  <si>
    <t>Building Type</t>
  </si>
  <si>
    <t>Date</t>
  </si>
  <si>
    <t>New</t>
  </si>
  <si>
    <t>General Param</t>
  </si>
  <si>
    <t>Deposit Rate</t>
  </si>
  <si>
    <t>Loan Rate</t>
  </si>
  <si>
    <t>REMARK COLOR</t>
  </si>
  <si>
    <t>DEFAULT VALUES</t>
  </si>
  <si>
    <t>INPUT VALUES</t>
  </si>
  <si>
    <t>ISP Partner</t>
  </si>
  <si>
    <t>Sharing Fee dg ISP</t>
  </si>
  <si>
    <t>Tenants</t>
  </si>
  <si>
    <t>based on PKS (see attachment):</t>
  </si>
  <si>
    <t>cost included in 5% of capex of maintenance cost</t>
  </si>
  <si>
    <t>Engineers on call</t>
  </si>
  <si>
    <t>Coordination Fee</t>
  </si>
  <si>
    <t>% of CAPEX, One time</t>
  </si>
  <si>
    <t>Skenario</t>
  </si>
  <si>
    <t>A</t>
  </si>
  <si>
    <t>Y1</t>
  </si>
  <si>
    <t>Y2</t>
  </si>
  <si>
    <t>Y3</t>
  </si>
  <si>
    <t>Y4</t>
  </si>
  <si>
    <t>Y5</t>
  </si>
  <si>
    <t>B</t>
  </si>
  <si>
    <t>C</t>
  </si>
  <si>
    <t>Subs Growth (% of total tenants)</t>
  </si>
  <si>
    <t>per resident/month</t>
  </si>
  <si>
    <t>IPL</t>
  </si>
  <si>
    <t>A Achievable Target</t>
  </si>
  <si>
    <t>B Stretch Target</t>
  </si>
  <si>
    <t>C Low Target</t>
  </si>
  <si>
    <t>A achievable target</t>
  </si>
  <si>
    <t>B stretch target</t>
  </si>
  <si>
    <t>C low target</t>
  </si>
  <si>
    <t>Percentage</t>
  </si>
  <si>
    <t>Instalation Charge</t>
  </si>
  <si>
    <t>Product Pricing of ISP (Incl STB)</t>
  </si>
  <si>
    <t>Site Name</t>
  </si>
  <si>
    <t>Service</t>
  </si>
  <si>
    <t>Revenue</t>
  </si>
  <si>
    <t>IRR</t>
  </si>
  <si>
    <t>1. Skenario A (Achievable)</t>
  </si>
  <si>
    <t>2. Skenario B (Stretch)</t>
  </si>
  <si>
    <t>3. Skenario C (Low Target)</t>
  </si>
  <si>
    <t>Approval:</t>
  </si>
  <si>
    <t>(Asep S)</t>
  </si>
  <si>
    <t>SUBCRIBER BASE</t>
  </si>
  <si>
    <t>Broadb</t>
  </si>
  <si>
    <t>1. Sken A</t>
  </si>
  <si>
    <t>2. Sken B</t>
  </si>
  <si>
    <t>3. Sken C</t>
  </si>
  <si>
    <t>Net</t>
  </si>
  <si>
    <t>Interest</t>
  </si>
  <si>
    <t>Yearly Change</t>
  </si>
  <si>
    <t>SUMMARY</t>
  </si>
  <si>
    <t>(Aries W)</t>
  </si>
  <si>
    <t>TV HD + Internet</t>
  </si>
  <si>
    <t>NPV</t>
  </si>
  <si>
    <t>Mall</t>
  </si>
  <si>
    <t xml:space="preserve">No IRR : </t>
  </si>
  <si>
    <t>Nama Bangunan</t>
  </si>
  <si>
    <t>:</t>
  </si>
  <si>
    <t>Jumlah Lantai     :</t>
  </si>
  <si>
    <t>Alamat</t>
  </si>
  <si>
    <t>TSEL</t>
  </si>
  <si>
    <t>ISAT</t>
  </si>
  <si>
    <t>XL</t>
  </si>
  <si>
    <t>HCPT</t>
  </si>
  <si>
    <t>FM</t>
  </si>
  <si>
    <t>SMARTFREN</t>
  </si>
  <si>
    <t>AXIS</t>
  </si>
  <si>
    <t>FLEXI</t>
  </si>
  <si>
    <t xml:space="preserve">ESIA </t>
  </si>
  <si>
    <t>Lokasi Bangunan</t>
  </si>
  <si>
    <t>Sumatra</t>
  </si>
  <si>
    <t>Type Bangunan</t>
  </si>
  <si>
    <t>Tanggal</t>
  </si>
  <si>
    <t>Bulan</t>
  </si>
  <si>
    <t>Tahun</t>
  </si>
  <si>
    <t>Operator Join</t>
  </si>
  <si>
    <t>Masa Sewa</t>
  </si>
  <si>
    <t>persentase</t>
  </si>
  <si>
    <t>persentase pembayran</t>
  </si>
  <si>
    <t>Operator</t>
  </si>
  <si>
    <t>Masa Sewa          :</t>
  </si>
  <si>
    <t>Jabodetabek</t>
  </si>
  <si>
    <t>Januari</t>
  </si>
  <si>
    <t>Baru</t>
  </si>
  <si>
    <t>N/A</t>
  </si>
  <si>
    <t>S</t>
  </si>
  <si>
    <t>Jawa Tengah</t>
  </si>
  <si>
    <t>Superblok</t>
  </si>
  <si>
    <t>Bangunan Lama</t>
  </si>
  <si>
    <t>Februari</t>
  </si>
  <si>
    <t>Revisi I</t>
  </si>
  <si>
    <t>Jawa Timur</t>
  </si>
  <si>
    <t>Rumah Sakit</t>
  </si>
  <si>
    <t>Maret</t>
  </si>
  <si>
    <t>Revisi II</t>
  </si>
  <si>
    <t xml:space="preserve">Jawa Barat </t>
  </si>
  <si>
    <t>Rusunami</t>
  </si>
  <si>
    <t>April</t>
  </si>
  <si>
    <t>Revisi III</t>
  </si>
  <si>
    <t>Kalimantan</t>
  </si>
  <si>
    <t>Office</t>
  </si>
  <si>
    <t>Mei</t>
  </si>
  <si>
    <t>Parameter umum</t>
  </si>
  <si>
    <t>Universitas</t>
  </si>
  <si>
    <t>Juni</t>
  </si>
  <si>
    <t>Tingkat bunga Deposito</t>
  </si>
  <si>
    <t>Sulawesi</t>
  </si>
  <si>
    <t>Hotel</t>
  </si>
  <si>
    <t>Juli</t>
  </si>
  <si>
    <t>Perkiraan Umum</t>
  </si>
  <si>
    <t>Bali/Lombok</t>
  </si>
  <si>
    <t>Traditional Market</t>
  </si>
  <si>
    <t>Agustus</t>
  </si>
  <si>
    <t>Tingkat bunga Pinjaman</t>
  </si>
  <si>
    <t xml:space="preserve">Jumlah Antena </t>
  </si>
  <si>
    <t>Antena</t>
  </si>
  <si>
    <t>Ind Bg Tim</t>
  </si>
  <si>
    <t>Apartement</t>
  </si>
  <si>
    <t>September</t>
  </si>
  <si>
    <t>Jumlah Combiner</t>
  </si>
  <si>
    <t>Unit</t>
  </si>
  <si>
    <t>Entertaint Area</t>
  </si>
  <si>
    <t>Oktober</t>
  </si>
  <si>
    <t>November</t>
  </si>
  <si>
    <t>Parameter Harga Jual/antena/bulan</t>
  </si>
  <si>
    <t>Pendapatan dari operator</t>
  </si>
  <si>
    <t>Desember</t>
  </si>
  <si>
    <t>Pembelian Aset Tetap</t>
  </si>
  <si>
    <t>Biaya Sewa</t>
  </si>
  <si>
    <t>Biaya Operasional</t>
  </si>
  <si>
    <t>Pendapatan Bunga (Biaya Bunga)</t>
  </si>
  <si>
    <t>Arus Kas Bersih (dalam 6 tahun)</t>
  </si>
  <si>
    <t>MTI</t>
  </si>
  <si>
    <t>Payback periode</t>
  </si>
  <si>
    <t>Parameter Harga untuk OPEX</t>
  </si>
  <si>
    <t>Parameter Harga untuk CAPEX</t>
  </si>
  <si>
    <t>Listrik</t>
  </si>
  <si>
    <t>Jumlah</t>
  </si>
  <si>
    <t>Keterangan</t>
  </si>
  <si>
    <t>- TSEL</t>
  </si>
  <si>
    <t>per Tahun</t>
  </si>
  <si>
    <t>SITAC</t>
  </si>
  <si>
    <t>- ISAT</t>
  </si>
  <si>
    <t>- Sewa Lahan</t>
  </si>
  <si>
    <t>per tahun</t>
  </si>
  <si>
    <t>- XL</t>
  </si>
  <si>
    <t>- Biaya Koordinasi</t>
  </si>
  <si>
    <t>per bangunan</t>
  </si>
  <si>
    <t>- HCPT</t>
  </si>
  <si>
    <t>- Biaya Agensi</t>
  </si>
  <si>
    <t>- FM</t>
  </si>
  <si>
    <t>- SMARTFREN</t>
  </si>
  <si>
    <t>ASSET (non Op)</t>
  </si>
  <si>
    <t>Sesuai BOQ</t>
  </si>
  <si>
    <t>- FLEXI</t>
  </si>
  <si>
    <t xml:space="preserve">- ESIA </t>
  </si>
  <si>
    <t xml:space="preserve">BTS Operator </t>
  </si>
  <si>
    <t>Indoor</t>
  </si>
  <si>
    <t>Outdoor</t>
  </si>
  <si>
    <t>Kas masuk dari operator</t>
  </si>
  <si>
    <t>Pemeliharaan</t>
  </si>
  <si>
    <t>- Rutin</t>
  </si>
  <si>
    <t>per Tahun/Op</t>
  </si>
  <si>
    <t>- Perbaikan</t>
  </si>
  <si>
    <t>- Tes Jangkauan</t>
  </si>
  <si>
    <t>- AXIS</t>
  </si>
  <si>
    <t>Kas keluar</t>
  </si>
  <si>
    <t>Asumsi pembayaran</t>
  </si>
  <si>
    <t>SEWA</t>
  </si>
  <si>
    <t>Koordinasi</t>
  </si>
  <si>
    <t>BTS</t>
  </si>
  <si>
    <t>Kas Bersih</t>
  </si>
  <si>
    <t>NFC</t>
  </si>
  <si>
    <t>Kas Masuk</t>
  </si>
  <si>
    <t>Kas Keluar</t>
  </si>
  <si>
    <t>Biaya Bunga</t>
  </si>
  <si>
    <t>M</t>
  </si>
  <si>
    <t>L</t>
  </si>
  <si>
    <t>bulk price</t>
  </si>
  <si>
    <t>Net Cash Combined Open Net + IBC*</t>
  </si>
  <si>
    <t>Combined Open Net + IBC</t>
  </si>
  <si>
    <t>IRR COMBINED SCHEME A</t>
  </si>
  <si>
    <t>IRR COMBINED SCHEME B</t>
  </si>
  <si>
    <t>IRR COMBINED SCHEME C</t>
  </si>
  <si>
    <t>Payback Period (Years)</t>
  </si>
  <si>
    <t>(Carlo O)</t>
  </si>
  <si>
    <t>- Open Net</t>
  </si>
  <si>
    <t>Existing ISP</t>
  </si>
  <si>
    <t>Kontrak IBS dengan BM</t>
  </si>
  <si>
    <t>Target tenant</t>
  </si>
  <si>
    <t>(Makmur Jaury)</t>
  </si>
  <si>
    <t>( Farida Bau)</t>
  </si>
  <si>
    <t>- DAS IBC</t>
  </si>
  <si>
    <t>CAPEX GPON</t>
  </si>
  <si>
    <t>DAS IBC</t>
  </si>
  <si>
    <t>Target  Subs</t>
  </si>
  <si>
    <t>Target Market</t>
  </si>
  <si>
    <t>(Hermina Y)</t>
  </si>
  <si>
    <t>(Anni S )</t>
  </si>
  <si>
    <t>Keterangan Asumsi</t>
  </si>
  <si>
    <t>Connection Fee for BM</t>
  </si>
  <si>
    <t>IDR</t>
  </si>
  <si>
    <t>OPEX GPON</t>
  </si>
  <si>
    <t>Bekasi</t>
  </si>
  <si>
    <t xml:space="preserve">Superblock </t>
  </si>
  <si>
    <t>MCP</t>
  </si>
  <si>
    <t>Open Net &amp; IBC</t>
  </si>
  <si>
    <t>Eksklusif</t>
  </si>
  <si>
    <t>Broadband Apt</t>
  </si>
  <si>
    <t>Installation Apt</t>
  </si>
  <si>
    <t>Oxygen 15</t>
  </si>
  <si>
    <t>Oxygen 25</t>
  </si>
  <si>
    <t>Oxygen 50</t>
  </si>
  <si>
    <t>SOHO 20</t>
  </si>
  <si>
    <t>SOHO 30</t>
  </si>
  <si>
    <t>SOHO 50</t>
  </si>
  <si>
    <t>Kable + Instalasi Lumpsum</t>
  </si>
  <si>
    <t>Grand Dhika City Jatiwarna Tower Emerald</t>
  </si>
  <si>
    <t>Jl. Raya Hankam No.1, Jatimelati</t>
  </si>
  <si>
    <t>(Sukmawati)</t>
  </si>
  <si>
    <t>Revshare ke BM sebesar 10%</t>
  </si>
  <si>
    <t>Total Unit 892 unit</t>
  </si>
  <si>
    <t>Instalasi GPON disediakan oleh Gedung (Include Project)</t>
  </si>
  <si>
    <t>Asumsi maintenance 10jt/tahun adalah untuk mengcover perangkat yang IBS sediakan</t>
  </si>
  <si>
    <t>Asumsi subs 42% di tahun 1</t>
  </si>
  <si>
    <t>Asumsi subs 22% di tahun 1</t>
  </si>
  <si>
    <t>Asumsi subs 15% di tahun 1</t>
  </si>
  <si>
    <t>AC</t>
  </si>
  <si>
    <t>CPE</t>
  </si>
  <si>
    <t>CPE A</t>
  </si>
  <si>
    <t>CPE B</t>
  </si>
  <si>
    <t>CPE C</t>
  </si>
  <si>
    <t>TOTAL A</t>
  </si>
  <si>
    <t>Total B</t>
  </si>
  <si>
    <t>Total C</t>
  </si>
  <si>
    <t xml:space="preserve"> </t>
  </si>
  <si>
    <t>Sewa CPE</t>
  </si>
  <si>
    <t>- GPON</t>
  </si>
  <si>
    <t>MCP-Shooter/Titik</t>
  </si>
  <si>
    <t>- MCP-Shooter</t>
  </si>
  <si>
    <t>Jumlah Shooter</t>
  </si>
  <si>
    <t>Pole</t>
  </si>
  <si>
    <t>MCP-Shooter</t>
  </si>
  <si>
    <t>- MCP Shooter</t>
  </si>
  <si>
    <t>ISP MTI, Revshare 50%</t>
  </si>
  <si>
    <t>MCP 2 Titik (@ 5jt/bulan/Antena)</t>
  </si>
  <si>
    <t>Target 70% dari total unit, 499 Unit</t>
  </si>
  <si>
    <t>IBS Menyediakan CPE dan disewakan ke customer seharga 30.000/bln/customer</t>
  </si>
  <si>
    <t>IMB di budgetkan 50 juta / pole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</si>
</sst>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0.0%"/>
    <numFmt numFmtId="167" formatCode="_(* #,##0_);_(* \(#,##0\);_(* &quot;-&quot;??_);_(@_)"/>
    <numFmt numFmtId="168" formatCode="_-* #,##0.0_-;\-* #,##0.0_-;_-* &quot;-&quot;_-;_-@_-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u/>
      <sz val="11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u/>
      <sz val="20"/>
      <color theme="1"/>
      <name val="Tahoma"/>
      <family val="2"/>
    </font>
    <font>
      <u/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Calibri"/>
      <family val="2"/>
      <scheme val="minor"/>
    </font>
    <font>
      <sz val="12"/>
      <color theme="1"/>
      <name val="Tahoma"/>
      <family val="2"/>
    </font>
    <font>
      <b/>
      <u/>
      <sz val="12"/>
      <color theme="1"/>
      <name val="Tahoma"/>
      <family val="2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ahoma"/>
      <family val="2"/>
    </font>
    <font>
      <b/>
      <sz val="1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36"/>
      <color theme="0"/>
      <name val="Tahoma"/>
      <family val="2"/>
    </font>
    <font>
      <b/>
      <sz val="16"/>
      <color theme="1"/>
      <name val="Tahoma"/>
      <family val="2"/>
    </font>
    <font>
      <i/>
      <sz val="11"/>
      <color theme="1"/>
      <name val="Tahoma"/>
      <family val="2"/>
    </font>
    <font>
      <sz val="11"/>
      <color theme="0"/>
      <name val="Tahoma"/>
      <family val="2"/>
    </font>
    <font>
      <sz val="12"/>
      <name val="Segoe UI"/>
      <family val="2"/>
    </font>
    <font>
      <b/>
      <sz val="11"/>
      <color theme="0"/>
      <name val="Tahoma"/>
      <family val="2"/>
    </font>
    <font>
      <sz val="11"/>
      <name val="Tahoma"/>
      <family val="2"/>
    </font>
    <font>
      <b/>
      <sz val="11"/>
      <name val="Tahoma"/>
      <family val="2"/>
    </font>
    <font>
      <b/>
      <sz val="26"/>
      <color theme="1"/>
      <name val="Tahoma"/>
      <family val="2"/>
    </font>
    <font>
      <b/>
      <sz val="28"/>
      <color theme="1"/>
      <name val="Tahoma"/>
      <family val="2"/>
    </font>
    <font>
      <b/>
      <sz val="18"/>
      <color theme="1"/>
      <name val="Tahoma"/>
      <family val="2"/>
    </font>
    <font>
      <sz val="10"/>
      <color theme="0"/>
      <name val="Arial"/>
      <family val="2"/>
    </font>
    <font>
      <i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dotted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auto="1"/>
      </left>
      <right style="medium">
        <color auto="1"/>
      </right>
      <top style="dotted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double">
        <color indexed="64"/>
      </top>
      <bottom style="hair">
        <color auto="1"/>
      </bottom>
      <diagonal/>
    </border>
    <border>
      <left/>
      <right style="thin">
        <color indexed="64"/>
      </right>
      <top style="double">
        <color indexed="64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 style="double">
        <color indexed="64"/>
      </top>
      <bottom style="hair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41">
    <xf numFmtId="0" fontId="0" fillId="0" borderId="0" xfId="0"/>
    <xf numFmtId="0" fontId="2" fillId="0" borderId="0" xfId="0" applyFont="1" applyBorder="1"/>
    <xf numFmtId="0" fontId="4" fillId="0" borderId="0" xfId="0" applyFont="1" applyBorder="1"/>
    <xf numFmtId="0" fontId="3" fillId="0" borderId="0" xfId="0" applyFont="1" applyBorder="1" applyAlignment="1">
      <alignment horizontal="center"/>
    </xf>
    <xf numFmtId="0" fontId="0" fillId="0" borderId="3" xfId="0" applyBorder="1"/>
    <xf numFmtId="9" fontId="0" fillId="0" borderId="3" xfId="0" applyNumberFormat="1" applyBorder="1"/>
    <xf numFmtId="0" fontId="0" fillId="3" borderId="3" xfId="0" applyFill="1" applyBorder="1"/>
    <xf numFmtId="41" fontId="0" fillId="0" borderId="0" xfId="0" applyNumberFormat="1"/>
    <xf numFmtId="9" fontId="0" fillId="0" borderId="0" xfId="3" applyFont="1"/>
    <xf numFmtId="1" fontId="0" fillId="0" borderId="0" xfId="0" applyNumberForma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Fill="1" applyBorder="1"/>
    <xf numFmtId="0" fontId="0" fillId="0" borderId="8" xfId="0" applyFill="1" applyBorder="1"/>
    <xf numFmtId="41" fontId="7" fillId="4" borderId="0" xfId="0" applyNumberFormat="1" applyFont="1" applyFill="1"/>
    <xf numFmtId="0" fontId="5" fillId="0" borderId="2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5" fillId="6" borderId="1" xfId="0" applyFont="1" applyFill="1" applyBorder="1" applyAlignment="1">
      <alignment horizontal="center"/>
    </xf>
    <xf numFmtId="9" fontId="3" fillId="3" borderId="0" xfId="0" applyNumberFormat="1" applyFont="1" applyFill="1" applyBorder="1"/>
    <xf numFmtId="0" fontId="5" fillId="0" borderId="3" xfId="0" applyFont="1" applyBorder="1"/>
    <xf numFmtId="167" fontId="6" fillId="0" borderId="3" xfId="1" applyNumberFormat="1" applyFont="1" applyFill="1" applyBorder="1" applyProtection="1">
      <protection locked="0"/>
    </xf>
    <xf numFmtId="0" fontId="8" fillId="0" borderId="0" xfId="0" applyFont="1" applyBorder="1"/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6" borderId="3" xfId="0" applyFont="1" applyFill="1" applyBorder="1" applyAlignment="1">
      <alignment horizontal="center"/>
    </xf>
    <xf numFmtId="41" fontId="0" fillId="0" borderId="0" xfId="2" applyFont="1"/>
    <xf numFmtId="167" fontId="0" fillId="0" borderId="0" xfId="0" applyNumberFormat="1"/>
    <xf numFmtId="0" fontId="7" fillId="7" borderId="0" xfId="0" applyFont="1" applyFill="1"/>
    <xf numFmtId="9" fontId="0" fillId="7" borderId="3" xfId="0" applyNumberFormat="1" applyFill="1" applyBorder="1"/>
    <xf numFmtId="0" fontId="0" fillId="0" borderId="0" xfId="0" applyAlignment="1">
      <alignment horizontal="left"/>
    </xf>
    <xf numFmtId="0" fontId="5" fillId="0" borderId="3" xfId="0" applyFont="1" applyBorder="1" applyAlignment="1">
      <alignment horizontal="center"/>
    </xf>
    <xf numFmtId="0" fontId="10" fillId="0" borderId="0" xfId="0" applyFont="1" applyBorder="1"/>
    <xf numFmtId="0" fontId="11" fillId="0" borderId="0" xfId="0" applyFont="1"/>
    <xf numFmtId="0" fontId="12" fillId="0" borderId="0" xfId="0" applyFont="1" applyBorder="1"/>
    <xf numFmtId="0" fontId="13" fillId="0" borderId="0" xfId="0" applyFont="1" applyBorder="1"/>
    <xf numFmtId="0" fontId="12" fillId="0" borderId="0" xfId="0" applyFont="1" applyBorder="1" applyAlignment="1">
      <alignment horizontal="right"/>
    </xf>
    <xf numFmtId="166" fontId="12" fillId="0" borderId="0" xfId="3" applyNumberFormat="1" applyFont="1" applyFill="1" applyBorder="1"/>
    <xf numFmtId="9" fontId="11" fillId="0" borderId="0" xfId="0" applyNumberFormat="1" applyFont="1"/>
    <xf numFmtId="0" fontId="11" fillId="0" borderId="0" xfId="0" applyFont="1" applyBorder="1"/>
    <xf numFmtId="0" fontId="12" fillId="0" borderId="0" xfId="0" applyFont="1"/>
    <xf numFmtId="9" fontId="12" fillId="0" borderId="0" xfId="0" applyNumberFormat="1" applyFont="1"/>
    <xf numFmtId="9" fontId="11" fillId="0" borderId="0" xfId="0" applyNumberFormat="1" applyFont="1" applyBorder="1"/>
    <xf numFmtId="167" fontId="12" fillId="0" borderId="0" xfId="1" applyNumberFormat="1" applyFont="1" applyFill="1" applyBorder="1"/>
    <xf numFmtId="0" fontId="12" fillId="0" borderId="0" xfId="0" quotePrefix="1" applyFont="1" applyBorder="1"/>
    <xf numFmtId="9" fontId="12" fillId="0" borderId="0" xfId="0" applyNumberFormat="1" applyFont="1" applyBorder="1"/>
    <xf numFmtId="0" fontId="10" fillId="0" borderId="0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0" borderId="9" xfId="0" applyFont="1" applyBorder="1"/>
    <xf numFmtId="167" fontId="12" fillId="0" borderId="9" xfId="1" applyNumberFormat="1" applyFont="1" applyFill="1" applyBorder="1"/>
    <xf numFmtId="167" fontId="12" fillId="0" borderId="10" xfId="1" applyNumberFormat="1" applyFont="1" applyFill="1" applyBorder="1"/>
    <xf numFmtId="0" fontId="10" fillId="0" borderId="10" xfId="0" applyFont="1" applyBorder="1"/>
    <xf numFmtId="9" fontId="15" fillId="5" borderId="20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9" fontId="0" fillId="7" borderId="0" xfId="0" applyNumberFormat="1" applyFill="1" applyBorder="1" applyAlignment="1">
      <alignment vertical="center"/>
    </xf>
    <xf numFmtId="0" fontId="7" fillId="0" borderId="16" xfId="0" applyFont="1" applyBorder="1" applyAlignment="1">
      <alignment vertical="center"/>
    </xf>
    <xf numFmtId="9" fontId="0" fillId="0" borderId="0" xfId="0" applyNumberFormat="1" applyBorder="1" applyAlignment="1">
      <alignment vertical="center"/>
    </xf>
    <xf numFmtId="9" fontId="0" fillId="3" borderId="0" xfId="0" applyNumberFormat="1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7" borderId="0" xfId="0" applyFill="1" applyAlignment="1">
      <alignment vertical="center"/>
    </xf>
    <xf numFmtId="0" fontId="7" fillId="7" borderId="0" xfId="0" applyFont="1" applyFill="1" applyAlignment="1">
      <alignment vertical="center"/>
    </xf>
    <xf numFmtId="0" fontId="0" fillId="6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1" fontId="0" fillId="0" borderId="0" xfId="2" applyFont="1" applyAlignment="1">
      <alignment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vertical="center"/>
    </xf>
    <xf numFmtId="166" fontId="0" fillId="3" borderId="3" xfId="0" applyNumberFormat="1" applyFill="1" applyBorder="1" applyAlignment="1">
      <alignment horizontal="left" vertical="center"/>
    </xf>
    <xf numFmtId="9" fontId="0" fillId="3" borderId="3" xfId="0" applyNumberFormat="1" applyFill="1" applyBorder="1" applyAlignment="1">
      <alignment horizontal="left" vertical="center" wrapText="1"/>
    </xf>
    <xf numFmtId="166" fontId="0" fillId="6" borderId="15" xfId="0" applyNumberFormat="1" applyFill="1" applyBorder="1" applyAlignment="1">
      <alignment horizontal="left" vertical="center"/>
    </xf>
    <xf numFmtId="0" fontId="0" fillId="6" borderId="14" xfId="0" applyFill="1" applyBorder="1" applyAlignment="1">
      <alignment vertical="center"/>
    </xf>
    <xf numFmtId="0" fontId="9" fillId="6" borderId="13" xfId="0" applyFont="1" applyFill="1" applyBorder="1" applyAlignment="1">
      <alignment vertical="center"/>
    </xf>
    <xf numFmtId="0" fontId="0" fillId="6" borderId="17" xfId="0" applyFont="1" applyFill="1" applyBorder="1" applyAlignment="1">
      <alignment horizontal="right" vertical="center"/>
    </xf>
    <xf numFmtId="0" fontId="0" fillId="6" borderId="25" xfId="0" applyFont="1" applyFill="1" applyBorder="1" applyAlignment="1">
      <alignment horizontal="right" vertical="center"/>
    </xf>
    <xf numFmtId="0" fontId="0" fillId="6" borderId="0" xfId="0" applyFont="1" applyFill="1" applyBorder="1" applyAlignment="1">
      <alignment horizontal="right" vertical="center"/>
    </xf>
    <xf numFmtId="0" fontId="0" fillId="6" borderId="13" xfId="0" applyFont="1" applyFill="1" applyBorder="1" applyAlignment="1">
      <alignment horizontal="right" vertical="center"/>
    </xf>
    <xf numFmtId="166" fontId="0" fillId="6" borderId="13" xfId="3" applyNumberFormat="1" applyFont="1" applyFill="1" applyBorder="1" applyAlignment="1">
      <alignment vertical="center"/>
    </xf>
    <xf numFmtId="0" fontId="0" fillId="6" borderId="13" xfId="0" applyFill="1" applyBorder="1" applyAlignment="1">
      <alignment vertical="center"/>
    </xf>
    <xf numFmtId="41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0" fontId="5" fillId="6" borderId="3" xfId="0" applyFont="1" applyFill="1" applyBorder="1" applyAlignment="1">
      <alignment horizontal="center" wrapText="1"/>
    </xf>
    <xf numFmtId="0" fontId="14" fillId="0" borderId="3" xfId="0" applyFont="1" applyBorder="1" applyAlignment="1">
      <alignment horizontal="left"/>
    </xf>
    <xf numFmtId="0" fontId="7" fillId="0" borderId="0" xfId="0" applyFont="1" applyBorder="1" applyAlignment="1">
      <alignment horizontal="left" vertical="center" wrapText="1"/>
    </xf>
    <xf numFmtId="41" fontId="0" fillId="0" borderId="3" xfId="2" applyFont="1" applyBorder="1"/>
    <xf numFmtId="0" fontId="0" fillId="0" borderId="0" xfId="0" applyBorder="1"/>
    <xf numFmtId="0" fontId="0" fillId="0" borderId="14" xfId="0" applyBorder="1"/>
    <xf numFmtId="0" fontId="0" fillId="0" borderId="28" xfId="0" applyBorder="1"/>
    <xf numFmtId="0" fontId="0" fillId="0" borderId="29" xfId="0" applyBorder="1"/>
    <xf numFmtId="0" fontId="0" fillId="0" borderId="13" xfId="0" applyBorder="1"/>
    <xf numFmtId="0" fontId="0" fillId="0" borderId="25" xfId="0" applyBorder="1"/>
    <xf numFmtId="0" fontId="0" fillId="0" borderId="15" xfId="0" applyBorder="1"/>
    <xf numFmtId="0" fontId="0" fillId="0" borderId="30" xfId="0" applyBorder="1"/>
    <xf numFmtId="0" fontId="0" fillId="0" borderId="31" xfId="0" applyBorder="1"/>
    <xf numFmtId="0" fontId="0" fillId="0" borderId="0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quotePrefix="1" applyFill="1" applyBorder="1" applyAlignment="1">
      <alignment horizontal="center"/>
    </xf>
    <xf numFmtId="0" fontId="0" fillId="0" borderId="35" xfId="0" applyBorder="1" applyAlignment="1">
      <alignment vertical="center"/>
    </xf>
    <xf numFmtId="0" fontId="6" fillId="0" borderId="35" xfId="0" applyFont="1" applyFill="1" applyBorder="1" applyAlignment="1">
      <alignment horizontal="center"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9" fontId="0" fillId="3" borderId="13" xfId="0" applyNumberFormat="1" applyFill="1" applyBorder="1" applyAlignment="1">
      <alignment vertical="center"/>
    </xf>
    <xf numFmtId="9" fontId="0" fillId="3" borderId="25" xfId="0" applyNumberFormat="1" applyFill="1" applyBorder="1" applyAlignment="1">
      <alignment vertical="center"/>
    </xf>
    <xf numFmtId="9" fontId="0" fillId="3" borderId="15" xfId="0" applyNumberFormat="1" applyFill="1" applyBorder="1" applyAlignment="1">
      <alignment vertical="center"/>
    </xf>
    <xf numFmtId="9" fontId="0" fillId="3" borderId="30" xfId="0" applyNumberFormat="1" applyFill="1" applyBorder="1" applyAlignment="1">
      <alignment vertical="center"/>
    </xf>
    <xf numFmtId="9" fontId="0" fillId="3" borderId="31" xfId="0" applyNumberFormat="1" applyFill="1" applyBorder="1" applyAlignment="1">
      <alignment vertical="center"/>
    </xf>
    <xf numFmtId="41" fontId="0" fillId="7" borderId="0" xfId="2" applyFont="1" applyFill="1" applyBorder="1" applyAlignment="1">
      <alignment vertical="center" wrapText="1"/>
    </xf>
    <xf numFmtId="41" fontId="0" fillId="3" borderId="0" xfId="2" applyFont="1" applyFill="1" applyBorder="1" applyAlignment="1">
      <alignment vertical="center"/>
    </xf>
    <xf numFmtId="166" fontId="0" fillId="0" borderId="17" xfId="3" applyNumberFormat="1" applyFont="1" applyFill="1" applyBorder="1" applyAlignment="1">
      <alignment vertical="center"/>
    </xf>
    <xf numFmtId="0" fontId="0" fillId="0" borderId="25" xfId="3" applyNumberFormat="1" applyFont="1" applyFill="1" applyBorder="1" applyAlignment="1">
      <alignment vertical="center"/>
    </xf>
    <xf numFmtId="166" fontId="0" fillId="0" borderId="0" xfId="3" applyNumberFormat="1" applyFont="1" applyFill="1" applyBorder="1" applyAlignment="1">
      <alignment vertical="center"/>
    </xf>
    <xf numFmtId="0" fontId="0" fillId="0" borderId="0" xfId="3" applyNumberFormat="1" applyFont="1" applyFill="1" applyBorder="1" applyAlignment="1">
      <alignment vertical="center"/>
    </xf>
    <xf numFmtId="166" fontId="0" fillId="0" borderId="13" xfId="3" applyNumberFormat="1" applyFont="1" applyFill="1" applyBorder="1" applyAlignment="1">
      <alignment vertical="center"/>
    </xf>
    <xf numFmtId="166" fontId="0" fillId="0" borderId="18" xfId="3" applyNumberFormat="1" applyFont="1" applyFill="1" applyBorder="1" applyAlignment="1">
      <alignment vertical="center"/>
    </xf>
    <xf numFmtId="166" fontId="0" fillId="0" borderId="16" xfId="3" applyNumberFormat="1" applyFont="1" applyFill="1" applyBorder="1" applyAlignment="1">
      <alignment vertical="center"/>
    </xf>
    <xf numFmtId="166" fontId="0" fillId="0" borderId="19" xfId="3" applyNumberFormat="1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7" fillId="6" borderId="26" xfId="0" applyFont="1" applyFill="1" applyBorder="1" applyAlignment="1">
      <alignment vertical="center"/>
    </xf>
    <xf numFmtId="0" fontId="7" fillId="6" borderId="27" xfId="0" applyFont="1" applyFill="1" applyBorder="1" applyAlignment="1">
      <alignment vertical="center"/>
    </xf>
    <xf numFmtId="0" fontId="7" fillId="6" borderId="41" xfId="0" applyFont="1" applyFill="1" applyBorder="1" applyAlignment="1">
      <alignment vertical="center"/>
    </xf>
    <xf numFmtId="0" fontId="9" fillId="6" borderId="14" xfId="0" applyFont="1" applyFill="1" applyBorder="1" applyAlignment="1">
      <alignment vertical="center"/>
    </xf>
    <xf numFmtId="0" fontId="9" fillId="6" borderId="42" xfId="0" applyFont="1" applyFill="1" applyBorder="1" applyAlignment="1">
      <alignment vertical="center"/>
    </xf>
    <xf numFmtId="0" fontId="9" fillId="6" borderId="28" xfId="0" applyFont="1" applyFill="1" applyBorder="1" applyAlignment="1">
      <alignment vertical="center"/>
    </xf>
    <xf numFmtId="0" fontId="9" fillId="6" borderId="29" xfId="0" applyFont="1" applyFill="1" applyBorder="1" applyAlignment="1">
      <alignment vertical="center"/>
    </xf>
    <xf numFmtId="166" fontId="0" fillId="0" borderId="43" xfId="3" applyNumberFormat="1" applyFont="1" applyFill="1" applyBorder="1" applyAlignment="1">
      <alignment vertical="center"/>
    </xf>
    <xf numFmtId="0" fontId="0" fillId="0" borderId="30" xfId="3" applyNumberFormat="1" applyFont="1" applyFill="1" applyBorder="1" applyAlignment="1">
      <alignment vertical="center"/>
    </xf>
    <xf numFmtId="166" fontId="0" fillId="0" borderId="30" xfId="3" applyNumberFormat="1" applyFont="1" applyFill="1" applyBorder="1" applyAlignment="1">
      <alignment vertical="center"/>
    </xf>
    <xf numFmtId="166" fontId="0" fillId="0" borderId="15" xfId="3" applyNumberFormat="1" applyFont="1" applyFill="1" applyBorder="1" applyAlignment="1">
      <alignment vertical="center"/>
    </xf>
    <xf numFmtId="0" fontId="0" fillId="0" borderId="31" xfId="3" applyNumberFormat="1" applyFont="1" applyFill="1" applyBorder="1" applyAlignment="1">
      <alignment vertic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167" fontId="12" fillId="0" borderId="11" xfId="1" applyNumberFormat="1" applyFont="1" applyFill="1" applyBorder="1"/>
    <xf numFmtId="0" fontId="16" fillId="8" borderId="14" xfId="0" applyFont="1" applyFill="1" applyBorder="1" applyAlignment="1">
      <alignment horizontal="center"/>
    </xf>
    <xf numFmtId="0" fontId="16" fillId="8" borderId="28" xfId="0" applyFont="1" applyFill="1" applyBorder="1" applyAlignment="1">
      <alignment horizontal="center"/>
    </xf>
    <xf numFmtId="0" fontId="16" fillId="8" borderId="29" xfId="0" applyFont="1" applyFill="1" applyBorder="1" applyAlignment="1">
      <alignment horizontal="center"/>
    </xf>
    <xf numFmtId="0" fontId="0" fillId="0" borderId="37" xfId="0" applyBorder="1" applyAlignment="1">
      <alignment vertical="center"/>
    </xf>
    <xf numFmtId="167" fontId="6" fillId="7" borderId="3" xfId="1" applyNumberFormat="1" applyFont="1" applyFill="1" applyBorder="1" applyProtection="1">
      <protection locked="0"/>
    </xf>
    <xf numFmtId="167" fontId="0" fillId="0" borderId="3" xfId="0" applyNumberFormat="1" applyBorder="1"/>
    <xf numFmtId="9" fontId="0" fillId="0" borderId="12" xfId="0" applyNumberFormat="1" applyFill="1" applyBorder="1" applyAlignment="1">
      <alignment vertical="center" wrapText="1"/>
    </xf>
    <xf numFmtId="167" fontId="6" fillId="0" borderId="32" xfId="1" applyNumberFormat="1" applyFont="1" applyFill="1" applyBorder="1" applyAlignment="1" applyProtection="1">
      <alignment vertical="center"/>
      <protection locked="0"/>
    </xf>
    <xf numFmtId="0" fontId="0" fillId="7" borderId="36" xfId="0" applyFill="1" applyBorder="1" applyAlignment="1">
      <alignment vertical="center"/>
    </xf>
    <xf numFmtId="0" fontId="0" fillId="7" borderId="24" xfId="0" applyFill="1" applyBorder="1" applyAlignment="1">
      <alignment vertical="center" wrapText="1"/>
    </xf>
    <xf numFmtId="0" fontId="0" fillId="7" borderId="34" xfId="0" applyFill="1" applyBorder="1" applyAlignment="1">
      <alignment vertical="center" wrapText="1"/>
    </xf>
    <xf numFmtId="0" fontId="0" fillId="7" borderId="38" xfId="0" applyFill="1" applyBorder="1" applyAlignment="1">
      <alignment vertical="center" wrapText="1"/>
    </xf>
    <xf numFmtId="0" fontId="21" fillId="0" borderId="0" xfId="0" applyFont="1" applyBorder="1"/>
    <xf numFmtId="0" fontId="0" fillId="0" borderId="44" xfId="0" applyBorder="1"/>
    <xf numFmtId="0" fontId="7" fillId="6" borderId="46" xfId="0" applyFont="1" applyFill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1" fillId="0" borderId="0" xfId="0" quotePrefix="1" applyFont="1"/>
    <xf numFmtId="0" fontId="7" fillId="0" borderId="3" xfId="0" applyFont="1" applyBorder="1" applyAlignment="1">
      <alignment horizontal="center"/>
    </xf>
    <xf numFmtId="0" fontId="7" fillId="0" borderId="3" xfId="0" applyFont="1" applyBorder="1"/>
    <xf numFmtId="41" fontId="0" fillId="7" borderId="3" xfId="2" applyFont="1" applyFill="1" applyBorder="1"/>
    <xf numFmtId="41" fontId="0" fillId="0" borderId="0" xfId="2" applyFont="1" applyFill="1" applyBorder="1" applyAlignment="1">
      <alignment vertical="center" wrapText="1"/>
    </xf>
    <xf numFmtId="0" fontId="2" fillId="0" borderId="14" xfId="0" applyFont="1" applyBorder="1"/>
    <xf numFmtId="0" fontId="2" fillId="0" borderId="28" xfId="0" applyFont="1" applyBorder="1"/>
    <xf numFmtId="0" fontId="2" fillId="0" borderId="29" xfId="0" applyFont="1" applyBorder="1"/>
    <xf numFmtId="0" fontId="2" fillId="0" borderId="0" xfId="0" applyFont="1"/>
    <xf numFmtId="164" fontId="2" fillId="0" borderId="0" xfId="0" applyNumberFormat="1" applyFont="1" applyAlignment="1">
      <alignment horizontal="right"/>
    </xf>
    <xf numFmtId="167" fontId="2" fillId="0" borderId="0" xfId="4" applyNumberFormat="1" applyFont="1"/>
    <xf numFmtId="0" fontId="2" fillId="0" borderId="13" xfId="0" applyFont="1" applyBorder="1"/>
    <xf numFmtId="0" fontId="23" fillId="0" borderId="0" xfId="0" applyFont="1" applyBorder="1"/>
    <xf numFmtId="0" fontId="24" fillId="0" borderId="16" xfId="0" applyFont="1" applyBorder="1" applyAlignment="1" applyProtection="1">
      <alignment horizontal="right"/>
    </xf>
    <xf numFmtId="0" fontId="24" fillId="9" borderId="16" xfId="0" applyFont="1" applyFill="1" applyBorder="1" applyAlignment="1" applyProtection="1">
      <protection locked="0"/>
    </xf>
    <xf numFmtId="0" fontId="24" fillId="0" borderId="25" xfId="0" applyFont="1" applyBorder="1" applyAlignment="1" applyProtection="1">
      <protection locked="0"/>
    </xf>
    <xf numFmtId="0" fontId="2" fillId="0" borderId="25" xfId="0" applyFont="1" applyBorder="1"/>
    <xf numFmtId="0" fontId="3" fillId="0" borderId="0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 applyFill="1" applyBorder="1" applyAlignment="1" applyProtection="1"/>
    <xf numFmtId="0" fontId="3" fillId="2" borderId="1" xfId="0" applyFont="1" applyFill="1" applyBorder="1" applyAlignment="1">
      <alignment horizontal="center"/>
    </xf>
    <xf numFmtId="0" fontId="25" fillId="0" borderId="0" xfId="0" applyFont="1" applyFill="1" applyBorder="1"/>
    <xf numFmtId="0" fontId="2" fillId="0" borderId="0" xfId="0" applyFont="1" applyFill="1" applyBorder="1" applyAlignment="1" applyProtection="1">
      <alignment horizontal="center"/>
      <protection locked="0"/>
    </xf>
    <xf numFmtId="0" fontId="3" fillId="0" borderId="44" xfId="0" applyFont="1" applyBorder="1" applyAlignment="1">
      <alignment horizontal="center"/>
    </xf>
    <xf numFmtId="0" fontId="3" fillId="0" borderId="44" xfId="0" applyFont="1" applyBorder="1"/>
    <xf numFmtId="167" fontId="2" fillId="0" borderId="47" xfId="4" applyNumberFormat="1" applyFont="1" applyFill="1" applyBorder="1"/>
    <xf numFmtId="9" fontId="2" fillId="0" borderId="0" xfId="0" applyNumberFormat="1" applyFont="1"/>
    <xf numFmtId="9" fontId="2" fillId="0" borderId="0" xfId="3" applyFont="1"/>
    <xf numFmtId="0" fontId="3" fillId="0" borderId="48" xfId="0" applyFont="1" applyBorder="1" applyAlignment="1">
      <alignment horizontal="center"/>
    </xf>
    <xf numFmtId="0" fontId="3" fillId="0" borderId="48" xfId="0" applyFont="1" applyBorder="1"/>
    <xf numFmtId="167" fontId="2" fillId="0" borderId="48" xfId="4" applyNumberFormat="1" applyFont="1" applyFill="1" applyBorder="1"/>
    <xf numFmtId="0" fontId="2" fillId="4" borderId="16" xfId="0" applyFont="1" applyFill="1" applyBorder="1" applyProtection="1">
      <protection locked="0"/>
    </xf>
    <xf numFmtId="167" fontId="2" fillId="0" borderId="0" xfId="0" applyNumberFormat="1" applyFont="1"/>
    <xf numFmtId="166" fontId="2" fillId="0" borderId="0" xfId="3" applyNumberFormat="1" applyFont="1" applyFill="1" applyBorder="1"/>
    <xf numFmtId="0" fontId="2" fillId="0" borderId="33" xfId="0" applyFont="1" applyBorder="1"/>
    <xf numFmtId="0" fontId="2" fillId="0" borderId="50" xfId="0" applyFont="1" applyBorder="1"/>
    <xf numFmtId="0" fontId="2" fillId="0" borderId="51" xfId="0" applyFont="1" applyBorder="1"/>
    <xf numFmtId="0" fontId="2" fillId="9" borderId="0" xfId="0" applyFont="1" applyFill="1" applyBorder="1" applyProtection="1">
      <protection locked="0"/>
    </xf>
    <xf numFmtId="0" fontId="3" fillId="0" borderId="45" xfId="0" applyFont="1" applyBorder="1" applyAlignment="1">
      <alignment horizontal="center"/>
    </xf>
    <xf numFmtId="0" fontId="3" fillId="0" borderId="45" xfId="0" applyFont="1" applyBorder="1"/>
    <xf numFmtId="167" fontId="2" fillId="0" borderId="2" xfId="4" applyNumberFormat="1" applyFont="1" applyFill="1" applyBorder="1"/>
    <xf numFmtId="167" fontId="2" fillId="0" borderId="0" xfId="4" applyNumberFormat="1" applyFont="1" applyFill="1" applyBorder="1"/>
    <xf numFmtId="0" fontId="2" fillId="0" borderId="0" xfId="0" quotePrefix="1" applyFont="1" applyBorder="1"/>
    <xf numFmtId="0" fontId="2" fillId="0" borderId="52" xfId="0" applyFont="1" applyBorder="1"/>
    <xf numFmtId="167" fontId="2" fillId="0" borderId="0" xfId="0" applyNumberFormat="1" applyFont="1" applyBorder="1"/>
    <xf numFmtId="0" fontId="4" fillId="0" borderId="0" xfId="0" applyFont="1" applyFill="1" applyBorder="1"/>
    <xf numFmtId="0" fontId="2" fillId="0" borderId="0" xfId="0" applyFont="1" applyFill="1" applyBorder="1"/>
    <xf numFmtId="0" fontId="2" fillId="0" borderId="0" xfId="0" applyFont="1" applyBorder="1" applyAlignment="1">
      <alignment horizontal="center"/>
    </xf>
    <xf numFmtId="167" fontId="2" fillId="9" borderId="53" xfId="4" applyNumberFormat="1" applyFont="1" applyFill="1" applyBorder="1" applyProtection="1">
      <protection locked="0"/>
    </xf>
    <xf numFmtId="167" fontId="2" fillId="9" borderId="47" xfId="4" applyNumberFormat="1" applyFont="1" applyFill="1" applyBorder="1" applyProtection="1">
      <protection locked="0"/>
    </xf>
    <xf numFmtId="0" fontId="2" fillId="0" borderId="0" xfId="0" applyFont="1" applyBorder="1" applyProtection="1">
      <protection locked="0"/>
    </xf>
    <xf numFmtId="167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quotePrefix="1" applyFont="1" applyFill="1" applyBorder="1"/>
    <xf numFmtId="167" fontId="2" fillId="9" borderId="48" xfId="4" applyNumberFormat="1" applyFont="1" applyFill="1" applyBorder="1" applyProtection="1">
      <protection locked="0"/>
    </xf>
    <xf numFmtId="167" fontId="2" fillId="0" borderId="0" xfId="0" applyNumberFormat="1" applyFont="1" applyFill="1" applyBorder="1"/>
    <xf numFmtId="0" fontId="2" fillId="0" borderId="0" xfId="0" quotePrefix="1" applyFont="1" applyFill="1" applyBorder="1"/>
    <xf numFmtId="0" fontId="2" fillId="0" borderId="54" xfId="0" applyFont="1" applyBorder="1"/>
    <xf numFmtId="167" fontId="2" fillId="0" borderId="54" xfId="4" applyNumberFormat="1" applyFont="1" applyFill="1" applyBorder="1"/>
    <xf numFmtId="167" fontId="2" fillId="0" borderId="51" xfId="0" applyNumberFormat="1" applyFont="1" applyBorder="1"/>
    <xf numFmtId="167" fontId="2" fillId="0" borderId="0" xfId="4" applyNumberFormat="1" applyFont="1" applyBorder="1"/>
    <xf numFmtId="9" fontId="2" fillId="0" borderId="0" xfId="0" applyNumberFormat="1" applyFont="1" applyBorder="1"/>
    <xf numFmtId="167" fontId="2" fillId="0" borderId="45" xfId="4" applyNumberFormat="1" applyFont="1" applyFill="1" applyBorder="1"/>
    <xf numFmtId="167" fontId="26" fillId="0" borderId="55" xfId="0" applyNumberFormat="1" applyFont="1" applyBorder="1" applyAlignment="1">
      <alignment vertical="center"/>
    </xf>
    <xf numFmtId="167" fontId="26" fillId="0" borderId="56" xfId="0" applyNumberFormat="1" applyFont="1" applyBorder="1" applyAlignment="1">
      <alignment horizontal="left" vertical="center" indent="3"/>
    </xf>
    <xf numFmtId="167" fontId="2" fillId="9" borderId="2" xfId="4" applyNumberFormat="1" applyFont="1" applyFill="1" applyBorder="1" applyProtection="1">
      <protection locked="0"/>
    </xf>
    <xf numFmtId="0" fontId="2" fillId="0" borderId="57" xfId="0" applyFont="1" applyBorder="1"/>
    <xf numFmtId="0" fontId="2" fillId="0" borderId="58" xfId="0" applyFont="1" applyBorder="1"/>
    <xf numFmtId="0" fontId="2" fillId="0" borderId="58" xfId="0" applyFont="1" applyFill="1" applyBorder="1"/>
    <xf numFmtId="0" fontId="2" fillId="0" borderId="59" xfId="0" applyFont="1" applyBorder="1"/>
    <xf numFmtId="0" fontId="3" fillId="0" borderId="0" xfId="0" quotePrefix="1" applyFont="1" applyFill="1" applyBorder="1" applyAlignment="1">
      <alignment horizontal="center"/>
    </xf>
    <xf numFmtId="167" fontId="2" fillId="0" borderId="0" xfId="4" applyNumberFormat="1" applyFont="1" applyFill="1" applyBorder="1" applyProtection="1">
      <protection locked="0"/>
    </xf>
    <xf numFmtId="0" fontId="3" fillId="0" borderId="0" xfId="0" applyFont="1" applyFill="1" applyBorder="1"/>
    <xf numFmtId="167" fontId="25" fillId="0" borderId="0" xfId="0" applyNumberFormat="1" applyFont="1" applyBorder="1"/>
    <xf numFmtId="167" fontId="2" fillId="4" borderId="47" xfId="4" applyNumberFormat="1" applyFont="1" applyFill="1" applyBorder="1" applyProtection="1">
      <protection locked="0"/>
    </xf>
    <xf numFmtId="0" fontId="27" fillId="0" borderId="0" xfId="0" applyFont="1" applyBorder="1"/>
    <xf numFmtId="0" fontId="3" fillId="0" borderId="1" xfId="0" applyFont="1" applyFill="1" applyBorder="1" applyAlignment="1">
      <alignment horizontal="center"/>
    </xf>
    <xf numFmtId="0" fontId="3" fillId="0" borderId="1" xfId="0" quotePrefix="1" applyFont="1" applyFill="1" applyBorder="1"/>
    <xf numFmtId="0" fontId="3" fillId="2" borderId="6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167" fontId="2" fillId="4" borderId="48" xfId="4" applyNumberFormat="1" applyFont="1" applyFill="1" applyBorder="1" applyProtection="1">
      <protection locked="0"/>
    </xf>
    <xf numFmtId="0" fontId="2" fillId="0" borderId="44" xfId="0" applyFont="1" applyFill="1" applyBorder="1"/>
    <xf numFmtId="0" fontId="2" fillId="0" borderId="44" xfId="0" quotePrefix="1" applyFont="1" applyBorder="1"/>
    <xf numFmtId="167" fontId="2" fillId="9" borderId="61" xfId="4" applyNumberFormat="1" applyFont="1" applyFill="1" applyBorder="1" applyProtection="1">
      <protection locked="0"/>
    </xf>
    <xf numFmtId="0" fontId="3" fillId="0" borderId="14" xfId="0" applyFont="1" applyBorder="1" applyAlignment="1">
      <alignment horizontal="center"/>
    </xf>
    <xf numFmtId="0" fontId="3" fillId="0" borderId="47" xfId="0" applyFont="1" applyBorder="1"/>
    <xf numFmtId="0" fontId="2" fillId="0" borderId="47" xfId="0" applyFont="1" applyFill="1" applyBorder="1"/>
    <xf numFmtId="0" fontId="2" fillId="0" borderId="48" xfId="0" quotePrefix="1" applyFont="1" applyBorder="1"/>
    <xf numFmtId="167" fontId="2" fillId="9" borderId="62" xfId="4" applyNumberFormat="1" applyFont="1" applyFill="1" applyBorder="1" applyProtection="1">
      <protection locked="0"/>
    </xf>
    <xf numFmtId="0" fontId="25" fillId="0" borderId="63" xfId="0" applyFont="1" applyBorder="1"/>
    <xf numFmtId="167" fontId="2" fillId="9" borderId="64" xfId="4" applyNumberFormat="1" applyFont="1" applyFill="1" applyBorder="1" applyProtection="1">
      <protection locked="0"/>
    </xf>
    <xf numFmtId="0" fontId="2" fillId="0" borderId="63" xfId="0" applyFont="1" applyBorder="1"/>
    <xf numFmtId="0" fontId="2" fillId="0" borderId="48" xfId="0" applyFont="1" applyFill="1" applyBorder="1"/>
    <xf numFmtId="0" fontId="2" fillId="0" borderId="48" xfId="0" applyFont="1" applyBorder="1"/>
    <xf numFmtId="0" fontId="2" fillId="0" borderId="64" xfId="0" applyFont="1" applyBorder="1"/>
    <xf numFmtId="0" fontId="3" fillId="0" borderId="63" xfId="0" applyFont="1" applyBorder="1" applyAlignment="1">
      <alignment horizontal="center"/>
    </xf>
    <xf numFmtId="165" fontId="2" fillId="0" borderId="0" xfId="0" applyNumberFormat="1" applyFont="1" applyFill="1" applyBorder="1"/>
    <xf numFmtId="167" fontId="2" fillId="4" borderId="45" xfId="4" applyNumberFormat="1" applyFont="1" applyFill="1" applyBorder="1" applyProtection="1">
      <protection locked="0"/>
    </xf>
    <xf numFmtId="9" fontId="2" fillId="0" borderId="63" xfId="3" applyFont="1" applyBorder="1"/>
    <xf numFmtId="0" fontId="2" fillId="0" borderId="45" xfId="0" applyFont="1" applyFill="1" applyBorder="1"/>
    <xf numFmtId="0" fontId="2" fillId="0" borderId="45" xfId="0" quotePrefix="1" applyFont="1" applyBorder="1"/>
    <xf numFmtId="167" fontId="2" fillId="9" borderId="45" xfId="4" applyNumberFormat="1" applyFont="1" applyFill="1" applyBorder="1" applyProtection="1">
      <protection locked="0"/>
    </xf>
    <xf numFmtId="0" fontId="2" fillId="0" borderId="15" xfId="0" applyFont="1" applyBorder="1"/>
    <xf numFmtId="0" fontId="2" fillId="0" borderId="45" xfId="0" applyFont="1" applyBorder="1"/>
    <xf numFmtId="0" fontId="2" fillId="0" borderId="47" xfId="0" applyFont="1" applyBorder="1"/>
    <xf numFmtId="0" fontId="3" fillId="0" borderId="53" xfId="0" applyFont="1" applyFill="1" applyBorder="1" applyAlignment="1">
      <alignment horizontal="center"/>
    </xf>
    <xf numFmtId="0" fontId="3" fillId="2" borderId="1" xfId="0" quotePrefix="1" applyFont="1" applyFill="1" applyBorder="1"/>
    <xf numFmtId="0" fontId="3" fillId="2" borderId="1" xfId="0" quotePrefix="1" applyFont="1" applyFill="1" applyBorder="1" applyAlignment="1">
      <alignment horizontal="center"/>
    </xf>
    <xf numFmtId="0" fontId="2" fillId="0" borderId="65" xfId="0" applyFont="1" applyBorder="1"/>
    <xf numFmtId="167" fontId="6" fillId="9" borderId="53" xfId="4" applyNumberFormat="1" applyFont="1" applyFill="1" applyBorder="1" applyProtection="1">
      <protection locked="0"/>
    </xf>
    <xf numFmtId="167" fontId="2" fillId="9" borderId="65" xfId="4" applyNumberFormat="1" applyFont="1" applyFill="1" applyBorder="1" applyProtection="1">
      <protection locked="0"/>
    </xf>
    <xf numFmtId="167" fontId="6" fillId="9" borderId="48" xfId="4" applyNumberFormat="1" applyFont="1" applyFill="1" applyBorder="1" applyProtection="1">
      <protection locked="0"/>
    </xf>
    <xf numFmtId="167" fontId="2" fillId="10" borderId="47" xfId="4" applyNumberFormat="1" applyFont="1" applyFill="1" applyBorder="1"/>
    <xf numFmtId="167" fontId="2" fillId="10" borderId="48" xfId="4" applyNumberFormat="1" applyFont="1" applyFill="1" applyBorder="1"/>
    <xf numFmtId="9" fontId="2" fillId="4" borderId="15" xfId="3" applyFont="1" applyFill="1" applyBorder="1" applyProtection="1">
      <protection locked="0"/>
    </xf>
    <xf numFmtId="167" fontId="2" fillId="0" borderId="31" xfId="4" applyNumberFormat="1" applyFont="1" applyFill="1" applyBorder="1"/>
    <xf numFmtId="167" fontId="2" fillId="10" borderId="45" xfId="4" applyNumberFormat="1" applyFont="1" applyFill="1" applyBorder="1"/>
    <xf numFmtId="167" fontId="2" fillId="0" borderId="35" xfId="0" applyNumberFormat="1" applyFont="1" applyBorder="1"/>
    <xf numFmtId="9" fontId="25" fillId="0" borderId="0" xfId="0" applyNumberFormat="1" applyFont="1" applyBorder="1"/>
    <xf numFmtId="9" fontId="2" fillId="4" borderId="47" xfId="3" applyFont="1" applyFill="1" applyBorder="1" applyProtection="1">
      <protection locked="0"/>
    </xf>
    <xf numFmtId="9" fontId="27" fillId="0" borderId="25" xfId="0" applyNumberFormat="1" applyFont="1" applyBorder="1"/>
    <xf numFmtId="9" fontId="2" fillId="4" borderId="48" xfId="3" applyFont="1" applyFill="1" applyBorder="1" applyProtection="1">
      <protection locked="0"/>
    </xf>
    <xf numFmtId="0" fontId="28" fillId="0" borderId="13" xfId="0" applyFont="1" applyBorder="1"/>
    <xf numFmtId="0" fontId="28" fillId="0" borderId="0" xfId="0" applyFont="1" applyBorder="1"/>
    <xf numFmtId="0" fontId="29" fillId="0" borderId="0" xfId="0" applyFont="1" applyBorder="1"/>
    <xf numFmtId="0" fontId="28" fillId="0" borderId="25" xfId="0" applyFont="1" applyBorder="1"/>
    <xf numFmtId="0" fontId="28" fillId="0" borderId="0" xfId="0" applyFont="1"/>
    <xf numFmtId="164" fontId="28" fillId="0" borderId="0" xfId="0" applyNumberFormat="1" applyFont="1" applyAlignment="1">
      <alignment horizontal="right"/>
    </xf>
    <xf numFmtId="167" fontId="28" fillId="0" borderId="0" xfId="4" applyNumberFormat="1" applyFont="1"/>
    <xf numFmtId="0" fontId="3" fillId="0" borderId="47" xfId="0" applyFont="1" applyBorder="1" applyAlignment="1">
      <alignment horizontal="center"/>
    </xf>
    <xf numFmtId="167" fontId="2" fillId="0" borderId="47" xfId="0" applyNumberFormat="1" applyFont="1" applyBorder="1"/>
    <xf numFmtId="0" fontId="3" fillId="0" borderId="66" xfId="0" applyFont="1" applyBorder="1" applyAlignment="1">
      <alignment horizontal="center"/>
    </xf>
    <xf numFmtId="0" fontId="2" fillId="0" borderId="66" xfId="0" applyFont="1" applyBorder="1"/>
    <xf numFmtId="167" fontId="2" fillId="0" borderId="66" xfId="0" applyNumberFormat="1" applyFont="1" applyBorder="1"/>
    <xf numFmtId="0" fontId="2" fillId="0" borderId="67" xfId="0" applyFont="1" applyBorder="1"/>
    <xf numFmtId="167" fontId="2" fillId="0" borderId="67" xfId="0" applyNumberFormat="1" applyFont="1" applyBorder="1"/>
    <xf numFmtId="0" fontId="2" fillId="0" borderId="44" xfId="0" applyFont="1" applyBorder="1"/>
    <xf numFmtId="167" fontId="2" fillId="0" borderId="44" xfId="0" applyNumberFormat="1" applyFont="1" applyBorder="1"/>
    <xf numFmtId="0" fontId="2" fillId="0" borderId="68" xfId="0" applyFont="1" applyBorder="1"/>
    <xf numFmtId="0" fontId="3" fillId="0" borderId="68" xfId="0" applyFont="1" applyBorder="1"/>
    <xf numFmtId="167" fontId="3" fillId="0" borderId="68" xfId="0" applyNumberFormat="1" applyFont="1" applyBorder="1"/>
    <xf numFmtId="0" fontId="25" fillId="0" borderId="15" xfId="0" applyFont="1" applyBorder="1"/>
    <xf numFmtId="0" fontId="25" fillId="0" borderId="30" xfId="0" applyFont="1" applyBorder="1"/>
    <xf numFmtId="3" fontId="33" fillId="0" borderId="69" xfId="0" applyNumberFormat="1" applyFont="1" applyFill="1" applyBorder="1" applyAlignment="1" applyProtection="1">
      <alignment horizontal="center" vertical="center"/>
    </xf>
    <xf numFmtId="0" fontId="25" fillId="0" borderId="31" xfId="0" applyFont="1" applyBorder="1"/>
    <xf numFmtId="0" fontId="25" fillId="0" borderId="0" xfId="0" applyFont="1"/>
    <xf numFmtId="164" fontId="25" fillId="0" borderId="0" xfId="0" applyNumberFormat="1" applyFont="1" applyAlignment="1">
      <alignment horizontal="right"/>
    </xf>
    <xf numFmtId="167" fontId="25" fillId="0" borderId="0" xfId="4" applyNumberFormat="1" applyFont="1"/>
    <xf numFmtId="165" fontId="25" fillId="0" borderId="0" xfId="0" applyNumberFormat="1" applyFont="1"/>
    <xf numFmtId="167" fontId="25" fillId="0" borderId="0" xfId="0" applyNumberFormat="1" applyFont="1"/>
    <xf numFmtId="165" fontId="25" fillId="0" borderId="0" xfId="4" applyFont="1"/>
    <xf numFmtId="165" fontId="28" fillId="0" borderId="0" xfId="0" applyNumberFormat="1" applyFont="1"/>
    <xf numFmtId="37" fontId="19" fillId="0" borderId="11" xfId="1" applyNumberFormat="1" applyFont="1" applyFill="1" applyBorder="1"/>
    <xf numFmtId="37" fontId="0" fillId="0" borderId="1" xfId="0" applyNumberFormat="1" applyBorder="1"/>
    <xf numFmtId="0" fontId="34" fillId="0" borderId="13" xfId="0" applyFont="1" applyBorder="1"/>
    <xf numFmtId="0" fontId="3" fillId="11" borderId="0" xfId="0" applyFont="1" applyFill="1" applyBorder="1"/>
    <xf numFmtId="0" fontId="2" fillId="11" borderId="0" xfId="0" applyFont="1" applyFill="1" applyBorder="1"/>
    <xf numFmtId="167" fontId="2" fillId="11" borderId="0" xfId="4" applyNumberFormat="1" applyFont="1" applyFill="1" applyBorder="1" applyProtection="1">
      <protection locked="0"/>
    </xf>
    <xf numFmtId="0" fontId="2" fillId="11" borderId="0" xfId="0" quotePrefix="1" applyFont="1" applyFill="1" applyBorder="1"/>
    <xf numFmtId="3" fontId="2" fillId="11" borderId="0" xfId="0" applyNumberFormat="1" applyFont="1" applyFill="1" applyBorder="1"/>
    <xf numFmtId="9" fontId="2" fillId="11" borderId="0" xfId="0" applyNumberFormat="1" applyFont="1" applyFill="1" applyBorder="1"/>
    <xf numFmtId="167" fontId="19" fillId="0" borderId="28" xfId="1" applyNumberFormat="1" applyFont="1" applyFill="1" applyBorder="1"/>
    <xf numFmtId="9" fontId="1" fillId="0" borderId="45" xfId="3" applyFont="1" applyBorder="1"/>
    <xf numFmtId="9" fontId="1" fillId="0" borderId="15" xfId="3" applyFont="1" applyBorder="1"/>
    <xf numFmtId="168" fontId="1" fillId="0" borderId="1" xfId="2" applyNumberFormat="1" applyFont="1" applyBorder="1"/>
    <xf numFmtId="167" fontId="1" fillId="0" borderId="1" xfId="1" applyNumberFormat="1" applyFont="1" applyBorder="1"/>
    <xf numFmtId="167" fontId="1" fillId="0" borderId="60" xfId="1" applyNumberFormat="1" applyFont="1" applyBorder="1"/>
    <xf numFmtId="3" fontId="1" fillId="0" borderId="1" xfId="0" applyNumberFormat="1" applyFont="1" applyBorder="1"/>
    <xf numFmtId="37" fontId="1" fillId="0" borderId="1" xfId="0" applyNumberFormat="1" applyFont="1" applyBorder="1"/>
    <xf numFmtId="0" fontId="16" fillId="8" borderId="13" xfId="0" applyFont="1" applyFill="1" applyBorder="1" applyAlignment="1">
      <alignment horizontal="center" vertical="top" wrapText="1"/>
    </xf>
    <xf numFmtId="0" fontId="16" fillId="8" borderId="0" xfId="0" applyFont="1" applyFill="1" applyBorder="1" applyAlignment="1">
      <alignment horizontal="center" vertical="top" wrapText="1"/>
    </xf>
    <xf numFmtId="0" fontId="2" fillId="9" borderId="16" xfId="0" applyFont="1" applyFill="1" applyBorder="1" applyAlignment="1" applyProtection="1">
      <alignment horizontal="left"/>
      <protection locked="0"/>
    </xf>
    <xf numFmtId="9" fontId="1" fillId="11" borderId="45" xfId="3" applyFont="1" applyFill="1" applyBorder="1"/>
    <xf numFmtId="168" fontId="1" fillId="11" borderId="1" xfId="2" applyNumberFormat="1" applyFont="1" applyFill="1" applyBorder="1"/>
    <xf numFmtId="167" fontId="1" fillId="11" borderId="1" xfId="1" applyNumberFormat="1" applyFont="1" applyFill="1" applyBorder="1"/>
    <xf numFmtId="3" fontId="1" fillId="11" borderId="1" xfId="0" applyNumberFormat="1" applyFont="1" applyFill="1" applyBorder="1"/>
    <xf numFmtId="9" fontId="2" fillId="4" borderId="44" xfId="3" applyFont="1" applyFill="1" applyBorder="1" applyProtection="1">
      <protection locked="0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9" fontId="2" fillId="4" borderId="3" xfId="3" applyFont="1" applyFill="1" applyBorder="1" applyProtection="1">
      <protection locked="0"/>
    </xf>
    <xf numFmtId="167" fontId="2" fillId="10" borderId="44" xfId="4" applyNumberFormat="1" applyFont="1" applyFill="1" applyBorder="1"/>
    <xf numFmtId="167" fontId="2" fillId="0" borderId="44" xfId="4" applyNumberFormat="1" applyFont="1" applyFill="1" applyBorder="1"/>
    <xf numFmtId="167" fontId="2" fillId="0" borderId="58" xfId="0" applyNumberFormat="1" applyFont="1" applyBorder="1"/>
    <xf numFmtId="167" fontId="2" fillId="10" borderId="3" xfId="4" applyNumberFormat="1" applyFont="1" applyFill="1" applyBorder="1"/>
    <xf numFmtId="167" fontId="2" fillId="0" borderId="3" xfId="4" applyNumberFormat="1" applyFont="1" applyFill="1" applyBorder="1"/>
    <xf numFmtId="0" fontId="0" fillId="0" borderId="0" xfId="0" applyFill="1" applyBorder="1" applyAlignment="1">
      <alignment horizontal="center"/>
    </xf>
    <xf numFmtId="1" fontId="7" fillId="7" borderId="0" xfId="0" applyNumberFormat="1" applyFont="1" applyFill="1" applyAlignment="1">
      <alignment vertical="center"/>
    </xf>
    <xf numFmtId="1" fontId="7" fillId="7" borderId="0" xfId="0" applyNumberFormat="1" applyFont="1" applyFill="1"/>
    <xf numFmtId="167" fontId="12" fillId="0" borderId="0" xfId="0" applyNumberFormat="1" applyFont="1" applyBorder="1"/>
    <xf numFmtId="9" fontId="0" fillId="0" borderId="0" xfId="3" applyFont="1" applyFill="1" applyBorder="1" applyAlignment="1">
      <alignment vertical="center" wrapText="1"/>
    </xf>
    <xf numFmtId="166" fontId="0" fillId="0" borderId="71" xfId="3" applyNumberFormat="1" applyFont="1" applyFill="1" applyBorder="1" applyAlignment="1">
      <alignment vertical="center"/>
    </xf>
    <xf numFmtId="0" fontId="0" fillId="0" borderId="72" xfId="3" applyNumberFormat="1" applyFont="1" applyFill="1" applyBorder="1" applyAlignment="1">
      <alignment vertical="center"/>
    </xf>
    <xf numFmtId="0" fontId="0" fillId="0" borderId="73" xfId="3" applyNumberFormat="1" applyFont="1" applyFill="1" applyBorder="1" applyAlignment="1">
      <alignment vertical="center"/>
    </xf>
    <xf numFmtId="0" fontId="0" fillId="7" borderId="74" xfId="0" applyFill="1" applyBorder="1" applyAlignment="1">
      <alignment vertical="center" wrapText="1"/>
    </xf>
    <xf numFmtId="167" fontId="6" fillId="0" borderId="75" xfId="1" applyNumberFormat="1" applyFont="1" applyFill="1" applyBorder="1" applyAlignment="1" applyProtection="1">
      <alignment vertical="center"/>
      <protection locked="0"/>
    </xf>
    <xf numFmtId="167" fontId="6" fillId="0" borderId="76" xfId="1" applyNumberFormat="1" applyFont="1" applyFill="1" applyBorder="1" applyAlignment="1" applyProtection="1">
      <alignment vertical="center"/>
      <protection locked="0"/>
    </xf>
    <xf numFmtId="9" fontId="0" fillId="0" borderId="39" xfId="0" applyNumberFormat="1" applyFill="1" applyBorder="1" applyAlignment="1">
      <alignment vertical="center" wrapText="1"/>
    </xf>
    <xf numFmtId="167" fontId="6" fillId="0" borderId="77" xfId="1" applyNumberFormat="1" applyFont="1" applyFill="1" applyBorder="1" applyAlignment="1" applyProtection="1">
      <alignment vertical="center"/>
      <protection locked="0"/>
    </xf>
    <xf numFmtId="167" fontId="6" fillId="0" borderId="78" xfId="1" applyNumberFormat="1" applyFont="1" applyFill="1" applyBorder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35" fillId="0" borderId="0" xfId="0" applyFont="1"/>
    <xf numFmtId="9" fontId="0" fillId="0" borderId="0" xfId="0" applyNumberFormat="1" applyBorder="1"/>
    <xf numFmtId="9" fontId="0" fillId="0" borderId="30" xfId="0" applyNumberFormat="1" applyBorder="1"/>
    <xf numFmtId="9" fontId="0" fillId="0" borderId="0" xfId="0" applyNumberFormat="1" applyAlignment="1">
      <alignment vertical="center"/>
    </xf>
    <xf numFmtId="0" fontId="2" fillId="9" borderId="16" xfId="0" applyFont="1" applyFill="1" applyBorder="1" applyAlignment="1" applyProtection="1">
      <alignment horizontal="left"/>
      <protection locked="0"/>
    </xf>
    <xf numFmtId="41" fontId="3" fillId="3" borderId="0" xfId="2" applyFont="1" applyFill="1" applyBorder="1"/>
    <xf numFmtId="9" fontId="16" fillId="0" borderId="0" xfId="0" applyNumberFormat="1" applyFont="1" applyAlignment="1">
      <alignment vertical="center"/>
    </xf>
    <xf numFmtId="0" fontId="35" fillId="3" borderId="0" xfId="0" applyFont="1" applyFill="1"/>
    <xf numFmtId="0" fontId="20" fillId="0" borderId="0" xfId="0" applyFont="1" applyBorder="1"/>
    <xf numFmtId="0" fontId="7" fillId="0" borderId="0" xfId="0" applyFont="1" applyBorder="1"/>
    <xf numFmtId="0" fontId="7" fillId="0" borderId="0" xfId="0" applyFont="1" applyFill="1" applyBorder="1"/>
    <xf numFmtId="0" fontId="0" fillId="7" borderId="3" xfId="0" applyFill="1" applyBorder="1" applyAlignment="1">
      <alignment horizontal="left" vertical="center"/>
    </xf>
    <xf numFmtId="41" fontId="0" fillId="7" borderId="3" xfId="2" applyFont="1" applyFill="1" applyBorder="1" applyAlignment="1">
      <alignment horizontal="center" vertical="center"/>
    </xf>
    <xf numFmtId="167" fontId="0" fillId="7" borderId="3" xfId="0" applyNumberFormat="1" applyFill="1" applyBorder="1"/>
    <xf numFmtId="0" fontId="7" fillId="7" borderId="3" xfId="0" applyFont="1" applyFill="1" applyBorder="1"/>
    <xf numFmtId="3" fontId="0" fillId="0" borderId="0" xfId="0" applyNumberFormat="1" applyFill="1" applyBorder="1" applyAlignment="1">
      <alignment vertical="center"/>
    </xf>
    <xf numFmtId="1" fontId="7" fillId="0" borderId="0" xfId="0" applyNumberFormat="1" applyFont="1" applyBorder="1"/>
    <xf numFmtId="0" fontId="20" fillId="12" borderId="3" xfId="0" applyFont="1" applyFill="1" applyBorder="1" applyAlignment="1">
      <alignment horizontal="center"/>
    </xf>
    <xf numFmtId="0" fontId="0" fillId="0" borderId="3" xfId="0" applyBorder="1" applyAlignment="1">
      <alignment vertical="center" wrapText="1"/>
    </xf>
    <xf numFmtId="0" fontId="16" fillId="0" borderId="0" xfId="0" applyFont="1" applyFill="1" applyBorder="1" applyAlignment="1">
      <alignment horizontal="center" vertical="top" wrapText="1"/>
    </xf>
    <xf numFmtId="0" fontId="0" fillId="0" borderId="0" xfId="0" applyFill="1" applyBorder="1"/>
    <xf numFmtId="0" fontId="0" fillId="0" borderId="25" xfId="0" applyFill="1" applyBorder="1"/>
    <xf numFmtId="0" fontId="16" fillId="0" borderId="13" xfId="0" applyFont="1" applyFill="1" applyBorder="1" applyAlignment="1">
      <alignment horizontal="center" vertical="top" wrapText="1"/>
    </xf>
    <xf numFmtId="9" fontId="0" fillId="0" borderId="13" xfId="3" applyFont="1" applyFill="1" applyBorder="1"/>
    <xf numFmtId="168" fontId="0" fillId="0" borderId="13" xfId="2" applyNumberFormat="1" applyFont="1" applyFill="1" applyBorder="1"/>
    <xf numFmtId="167" fontId="2" fillId="0" borderId="13" xfId="1" applyNumberFormat="1" applyFont="1" applyFill="1" applyBorder="1"/>
    <xf numFmtId="9" fontId="0" fillId="0" borderId="0" xfId="0" applyNumberFormat="1" applyFill="1" applyBorder="1"/>
    <xf numFmtId="0" fontId="0" fillId="0" borderId="0" xfId="0" applyFill="1" applyBorder="1" applyAlignment="1">
      <alignment horizontal="left"/>
    </xf>
    <xf numFmtId="0" fontId="16" fillId="8" borderId="13" xfId="0" applyFont="1" applyFill="1" applyBorder="1" applyAlignment="1">
      <alignment horizontal="left" vertical="top"/>
    </xf>
    <xf numFmtId="0" fontId="16" fillId="8" borderId="0" xfId="0" applyFont="1" applyFill="1" applyBorder="1" applyAlignment="1">
      <alignment horizontal="left" vertical="top"/>
    </xf>
    <xf numFmtId="0" fontId="0" fillId="0" borderId="3" xfId="0" applyBorder="1" applyAlignment="1">
      <alignment wrapText="1"/>
    </xf>
    <xf numFmtId="9" fontId="0" fillId="0" borderId="0" xfId="0" applyNumberFormat="1"/>
    <xf numFmtId="0" fontId="5" fillId="0" borderId="38" xfId="0" applyFont="1" applyBorder="1"/>
    <xf numFmtId="0" fontId="5" fillId="6" borderId="47" xfId="0" applyFont="1" applyFill="1" applyBorder="1" applyAlignment="1">
      <alignment horizontal="center"/>
    </xf>
    <xf numFmtId="167" fontId="6" fillId="11" borderId="3" xfId="1" applyNumberFormat="1" applyFont="1" applyFill="1" applyBorder="1" applyProtection="1">
      <protection locked="0"/>
    </xf>
    <xf numFmtId="41" fontId="6" fillId="0" borderId="3" xfId="2" applyFont="1" applyFill="1" applyBorder="1" applyAlignment="1" applyProtection="1">
      <alignment horizontal="center" vertical="center"/>
      <protection locked="0"/>
    </xf>
    <xf numFmtId="41" fontId="6" fillId="0" borderId="3" xfId="1" applyNumberFormat="1" applyFont="1" applyFill="1" applyBorder="1" applyAlignment="1" applyProtection="1">
      <alignment horizontal="center" vertical="center"/>
      <protection locked="0"/>
    </xf>
    <xf numFmtId="0" fontId="5" fillId="0" borderId="38" xfId="0" applyFont="1" applyBorder="1" applyAlignment="1">
      <alignment horizontal="center" vertical="center"/>
    </xf>
    <xf numFmtId="167" fontId="5" fillId="0" borderId="3" xfId="1" applyNumberFormat="1" applyFont="1" applyFill="1" applyBorder="1" applyAlignment="1" applyProtection="1">
      <alignment horizontal="center" vertical="center"/>
      <protection locked="0"/>
    </xf>
    <xf numFmtId="167" fontId="5" fillId="11" borderId="3" xfId="1" applyNumberFormat="1" applyFont="1" applyFill="1" applyBorder="1" applyAlignment="1" applyProtection="1">
      <alignment horizontal="center" vertical="center"/>
      <protection locked="0"/>
    </xf>
    <xf numFmtId="41" fontId="7" fillId="0" borderId="3" xfId="0" applyNumberFormat="1" applyFont="1" applyBorder="1" applyAlignment="1">
      <alignment horizontal="center" vertical="center"/>
    </xf>
    <xf numFmtId="41" fontId="3" fillId="0" borderId="0" xfId="2" applyFont="1" applyFill="1" applyBorder="1"/>
    <xf numFmtId="0" fontId="0" fillId="0" borderId="0" xfId="0" applyFill="1"/>
    <xf numFmtId="41" fontId="3" fillId="0" borderId="3" xfId="2" applyFont="1" applyBorder="1"/>
    <xf numFmtId="0" fontId="2" fillId="3" borderId="3" xfId="0" applyFont="1" applyFill="1" applyBorder="1"/>
    <xf numFmtId="41" fontId="2" fillId="3" borderId="3" xfId="2" applyFont="1" applyFill="1" applyBorder="1"/>
    <xf numFmtId="41" fontId="2" fillId="0" borderId="30" xfId="0" applyNumberFormat="1" applyFont="1" applyBorder="1"/>
    <xf numFmtId="0" fontId="2" fillId="9" borderId="0" xfId="0" applyFont="1" applyFill="1" applyBorder="1"/>
    <xf numFmtId="41" fontId="0" fillId="0" borderId="3" xfId="2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167" fontId="32" fillId="0" borderId="14" xfId="0" applyNumberFormat="1" applyFont="1" applyBorder="1" applyAlignment="1">
      <alignment horizontal="center" vertical="center"/>
    </xf>
    <xf numFmtId="0" fontId="32" fillId="0" borderId="29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22" fillId="8" borderId="28" xfId="0" applyFont="1" applyFill="1" applyBorder="1" applyAlignment="1">
      <alignment horizontal="center" vertical="center"/>
    </xf>
    <xf numFmtId="0" fontId="22" fillId="8" borderId="0" xfId="0" applyFont="1" applyFill="1" applyBorder="1" applyAlignment="1">
      <alignment horizontal="center" vertical="center"/>
    </xf>
    <xf numFmtId="0" fontId="2" fillId="9" borderId="16" xfId="0" applyFont="1" applyFill="1" applyBorder="1" applyAlignment="1" applyProtection="1">
      <alignment horizontal="left"/>
      <protection locked="0"/>
    </xf>
    <xf numFmtId="167" fontId="2" fillId="9" borderId="27" xfId="0" applyNumberFormat="1" applyFont="1" applyFill="1" applyBorder="1" applyAlignment="1" applyProtection="1">
      <alignment horizontal="left" wrapText="1"/>
      <protection locked="0"/>
    </xf>
    <xf numFmtId="0" fontId="2" fillId="9" borderId="27" xfId="0" applyFont="1" applyFill="1" applyBorder="1" applyAlignment="1" applyProtection="1">
      <alignment horizontal="left"/>
      <protection locked="0"/>
    </xf>
    <xf numFmtId="0" fontId="2" fillId="4" borderId="27" xfId="0" applyFont="1" applyFill="1" applyBorder="1" applyAlignment="1" applyProtection="1">
      <alignment horizontal="left"/>
      <protection locked="0"/>
    </xf>
    <xf numFmtId="0" fontId="2" fillId="4" borderId="26" xfId="0" applyFon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 applyProtection="1">
      <alignment horizontal="center"/>
      <protection locked="0"/>
    </xf>
    <xf numFmtId="0" fontId="30" fillId="0" borderId="47" xfId="0" applyFont="1" applyBorder="1" applyAlignment="1">
      <alignment horizontal="center" vertical="center"/>
    </xf>
    <xf numFmtId="0" fontId="30" fillId="0" borderId="44" xfId="0" applyFont="1" applyBorder="1" applyAlignment="1">
      <alignment horizontal="center" vertical="center"/>
    </xf>
    <xf numFmtId="0" fontId="30" fillId="0" borderId="45" xfId="0" applyFont="1" applyBorder="1" applyAlignment="1">
      <alignment horizontal="center" vertical="center"/>
    </xf>
    <xf numFmtId="9" fontId="31" fillId="0" borderId="14" xfId="0" applyNumberFormat="1" applyFon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31" xfId="0" applyFont="1" applyBorder="1" applyAlignment="1">
      <alignment horizontal="center" vertical="center"/>
    </xf>
    <xf numFmtId="0" fontId="16" fillId="8" borderId="60" xfId="0" applyFont="1" applyFill="1" applyBorder="1" applyAlignment="1">
      <alignment horizontal="center" vertical="top" wrapText="1"/>
    </xf>
    <xf numFmtId="0" fontId="16" fillId="8" borderId="22" xfId="0" applyFont="1" applyFill="1" applyBorder="1" applyAlignment="1">
      <alignment horizontal="center" vertical="top" wrapText="1"/>
    </xf>
    <xf numFmtId="0" fontId="16" fillId="8" borderId="70" xfId="0" applyFont="1" applyFill="1" applyBorder="1" applyAlignment="1">
      <alignment horizontal="center" vertical="top" wrapText="1"/>
    </xf>
  </cellXfs>
  <cellStyles count="5">
    <cellStyle name="Comma" xfId="1" builtinId="3"/>
    <cellStyle name="Comma [0]" xfId="2" builtinId="6"/>
    <cellStyle name="Comma 2" xfId="4" xr:uid="{00000000-0005-0000-0000-000002000000}"/>
    <cellStyle name="Normal" xfId="0" builtinId="0"/>
    <cellStyle name="Percent" xfId="3" builtinId="5"/>
  </cellStyles>
  <dxfs count="9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Accumulative Subs </a:t>
            </a:r>
            <a:r>
              <a:rPr lang="en-US" baseline="0"/>
              <a:t> (% of total tenants)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Assumption_Apt!$C$9</c:f>
              <c:strCache>
                <c:ptCount val="1"/>
                <c:pt idx="0">
                  <c:v>C low target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Assumption_Apt!$E$6:$I$6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Assumption_Apt!$E$9:$I$9</c:f>
              <c:numCache>
                <c:formatCode>0%</c:formatCode>
                <c:ptCount val="5"/>
                <c:pt idx="0">
                  <c:v>0.22</c:v>
                </c:pt>
                <c:pt idx="1">
                  <c:v>0.34</c:v>
                </c:pt>
                <c:pt idx="2">
                  <c:v>0.48</c:v>
                </c:pt>
                <c:pt idx="3">
                  <c:v>0.62</c:v>
                </c:pt>
                <c:pt idx="4">
                  <c:v>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AC-4702-9BAA-DBB53B18B311}"/>
            </c:ext>
          </c:extLst>
        </c:ser>
        <c:ser>
          <c:idx val="1"/>
          <c:order val="1"/>
          <c:tx>
            <c:strRef>
              <c:f>Assumption_Apt!$C$8</c:f>
              <c:strCache>
                <c:ptCount val="1"/>
                <c:pt idx="0">
                  <c:v>B stretch target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Assumption_Apt!$E$6:$I$6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Assumption_Apt!$E$8:$I$8</c:f>
              <c:numCache>
                <c:formatCode>0%</c:formatCode>
                <c:ptCount val="5"/>
                <c:pt idx="0">
                  <c:v>0.6</c:v>
                </c:pt>
                <c:pt idx="1">
                  <c:v>0.7</c:v>
                </c:pt>
                <c:pt idx="2">
                  <c:v>0.72</c:v>
                </c:pt>
                <c:pt idx="3">
                  <c:v>0.77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AC-4702-9BAA-DBB53B18B311}"/>
            </c:ext>
          </c:extLst>
        </c:ser>
        <c:ser>
          <c:idx val="2"/>
          <c:order val="2"/>
          <c:tx>
            <c:strRef>
              <c:f>Assumption_Apt!$C$7</c:f>
              <c:strCache>
                <c:ptCount val="1"/>
                <c:pt idx="0">
                  <c:v>A achievable target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Assumption_Apt!$E$6:$I$6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Assumption_Apt!$E$7:$I$7</c:f>
              <c:numCache>
                <c:formatCode>0%</c:formatCode>
                <c:ptCount val="5"/>
                <c:pt idx="0">
                  <c:v>0.32</c:v>
                </c:pt>
                <c:pt idx="1">
                  <c:v>0.64</c:v>
                </c:pt>
                <c:pt idx="2">
                  <c:v>0.68</c:v>
                </c:pt>
                <c:pt idx="3">
                  <c:v>0.72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1AC-4702-9BAA-DBB53B18B3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0161024"/>
        <c:axId val="171249024"/>
      </c:lineChart>
      <c:catAx>
        <c:axId val="300161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249024"/>
        <c:crosses val="autoZero"/>
        <c:auto val="1"/>
        <c:lblAlgn val="ctr"/>
        <c:lblOffset val="100"/>
        <c:noMultiLvlLbl val="0"/>
      </c:catAx>
      <c:valAx>
        <c:axId val="17124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0161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237017</xdr:colOff>
      <xdr:row>4</xdr:row>
      <xdr:rowOff>114500</xdr:rowOff>
    </xdr:from>
    <xdr:to>
      <xdr:col>37</xdr:col>
      <xdr:colOff>19050</xdr:colOff>
      <xdr:row>33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W67"/>
  <sheetViews>
    <sheetView showGridLines="0" view="pageBreakPreview" zoomScale="85" zoomScaleNormal="70" zoomScaleSheetLayoutView="85" workbookViewId="0">
      <selection activeCell="I14" sqref="I14"/>
    </sheetView>
  </sheetViews>
  <sheetFormatPr defaultColWidth="9.1796875" defaultRowHeight="14.5" x14ac:dyDescent="0.35"/>
  <cols>
    <col min="1" max="2" width="9.1796875" style="62"/>
    <col min="3" max="3" width="12" style="62" customWidth="1"/>
    <col min="4" max="4" width="10.54296875" style="62" customWidth="1"/>
    <col min="5" max="5" width="13.453125" style="62" customWidth="1"/>
    <col min="6" max="6" width="14" style="62" customWidth="1"/>
    <col min="7" max="7" width="13.54296875" style="62" customWidth="1"/>
    <col min="8" max="8" width="13.453125" style="62" customWidth="1"/>
    <col min="9" max="9" width="12" style="62" customWidth="1"/>
    <col min="10" max="10" width="13.453125" style="62" customWidth="1"/>
    <col min="11" max="11" width="12.453125" style="62" customWidth="1"/>
    <col min="12" max="12" width="13.81640625" style="62" customWidth="1"/>
    <col min="13" max="17" width="10.54296875" style="62" customWidth="1"/>
    <col min="18" max="18" width="12.81640625" style="62" customWidth="1"/>
    <col min="19" max="19" width="10.54296875" style="62" customWidth="1"/>
    <col min="20" max="20" width="14.54296875" style="62" bestFit="1" customWidth="1"/>
    <col min="21" max="21" width="24.7265625" style="62" bestFit="1" customWidth="1"/>
    <col min="22" max="22" width="9.26953125" style="62" bestFit="1" customWidth="1"/>
    <col min="23" max="26" width="10.54296875" style="62" customWidth="1"/>
    <col min="27" max="27" width="13.453125" style="62" customWidth="1"/>
    <col min="28" max="16384" width="9.1796875" style="62"/>
  </cols>
  <sheetData>
    <row r="2" spans="2:22" x14ac:dyDescent="0.35">
      <c r="B2" s="61" t="s">
        <v>55</v>
      </c>
      <c r="L2" s="61" t="s">
        <v>71</v>
      </c>
    </row>
    <row r="3" spans="2:22" x14ac:dyDescent="0.35">
      <c r="B3" s="63" t="s">
        <v>7</v>
      </c>
      <c r="C3" s="64" t="s">
        <v>54</v>
      </c>
      <c r="D3" s="64"/>
      <c r="E3" s="64" t="s">
        <v>53</v>
      </c>
      <c r="F3" s="64"/>
      <c r="G3" s="64"/>
      <c r="H3" s="64"/>
      <c r="I3" s="65"/>
      <c r="J3" s="65"/>
      <c r="L3" s="63" t="s">
        <v>7</v>
      </c>
      <c r="M3" s="64" t="s">
        <v>54</v>
      </c>
      <c r="O3" s="64" t="s">
        <v>53</v>
      </c>
      <c r="P3" s="73"/>
      <c r="Q3" s="73"/>
    </row>
    <row r="4" spans="2:22" x14ac:dyDescent="0.35">
      <c r="B4" s="57">
        <v>1</v>
      </c>
      <c r="C4" s="163" t="str">
        <f>Summary!C7</f>
        <v>Grand Dhika City Jatiwarna Tower Emerald</v>
      </c>
      <c r="D4" s="25"/>
      <c r="E4" s="65" t="str">
        <f>E10</f>
        <v>Broadband Apt</v>
      </c>
      <c r="F4" s="66">
        <v>1</v>
      </c>
      <c r="G4" s="65" t="str">
        <f>H10</f>
        <v>SOHO</v>
      </c>
      <c r="H4" s="66">
        <v>0</v>
      </c>
      <c r="I4" s="65"/>
      <c r="J4" s="65"/>
      <c r="L4" s="57">
        <v>1</v>
      </c>
      <c r="M4" s="26" t="s">
        <v>60</v>
      </c>
      <c r="O4" s="65" t="s">
        <v>61</v>
      </c>
      <c r="P4" s="65"/>
      <c r="Q4" s="65"/>
    </row>
    <row r="5" spans="2:22" ht="15" thickBot="1" x14ac:dyDescent="0.4">
      <c r="B5" s="414">
        <v>2</v>
      </c>
      <c r="E5" s="62" t="s">
        <v>128</v>
      </c>
      <c r="J5" s="65"/>
      <c r="L5" s="57">
        <v>2</v>
      </c>
      <c r="M5" s="26" t="s">
        <v>63</v>
      </c>
      <c r="O5" s="65" t="s">
        <v>79</v>
      </c>
      <c r="P5" s="65"/>
      <c r="R5" s="121">
        <v>2400000</v>
      </c>
      <c r="T5" s="74"/>
      <c r="U5" s="74"/>
      <c r="V5" s="74"/>
    </row>
    <row r="6" spans="2:22" x14ac:dyDescent="0.35">
      <c r="B6" s="414"/>
      <c r="C6" s="67" t="s">
        <v>119</v>
      </c>
      <c r="D6" s="26"/>
      <c r="E6" s="112" t="s">
        <v>121</v>
      </c>
      <c r="F6" s="113" t="s">
        <v>122</v>
      </c>
      <c r="G6" s="113" t="s">
        <v>123</v>
      </c>
      <c r="H6" s="113" t="s">
        <v>124</v>
      </c>
      <c r="I6" s="114" t="s">
        <v>125</v>
      </c>
      <c r="J6" s="68"/>
      <c r="L6" s="57">
        <v>3</v>
      </c>
      <c r="M6" s="26" t="s">
        <v>10</v>
      </c>
      <c r="O6" s="65" t="s">
        <v>96</v>
      </c>
      <c r="P6" s="65"/>
      <c r="R6" s="69">
        <v>0.05</v>
      </c>
      <c r="T6" s="74"/>
      <c r="U6" s="74"/>
      <c r="V6" s="379"/>
    </row>
    <row r="7" spans="2:22" x14ac:dyDescent="0.35">
      <c r="B7" s="414"/>
      <c r="C7" s="62" t="s">
        <v>134</v>
      </c>
      <c r="E7" s="115">
        <v>0.32</v>
      </c>
      <c r="F7" s="69">
        <v>0.64</v>
      </c>
      <c r="G7" s="69">
        <v>0.68</v>
      </c>
      <c r="H7" s="69">
        <v>0.72</v>
      </c>
      <c r="I7" s="116">
        <v>0.8</v>
      </c>
      <c r="J7" s="68"/>
      <c r="L7" s="57">
        <v>4</v>
      </c>
      <c r="M7" s="26" t="s">
        <v>64</v>
      </c>
      <c r="O7" s="65" t="s">
        <v>80</v>
      </c>
      <c r="P7" s="65"/>
      <c r="R7" s="69">
        <v>0.1</v>
      </c>
      <c r="T7" s="74"/>
      <c r="U7" s="74"/>
      <c r="V7" s="74"/>
    </row>
    <row r="8" spans="2:22" x14ac:dyDescent="0.35">
      <c r="B8" s="414"/>
      <c r="C8" s="62" t="s">
        <v>135</v>
      </c>
      <c r="E8" s="115">
        <v>0.6</v>
      </c>
      <c r="F8" s="69">
        <v>0.7</v>
      </c>
      <c r="G8" s="69">
        <v>0.72</v>
      </c>
      <c r="H8" s="69">
        <v>0.77</v>
      </c>
      <c r="I8" s="116">
        <v>0.8</v>
      </c>
      <c r="J8" s="68"/>
      <c r="L8" s="27">
        <v>5</v>
      </c>
      <c r="M8" s="28" t="s">
        <v>116</v>
      </c>
      <c r="O8" s="74" t="s">
        <v>115</v>
      </c>
      <c r="P8" s="65"/>
      <c r="T8" s="74"/>
      <c r="U8" s="74"/>
      <c r="V8" s="379"/>
    </row>
    <row r="9" spans="2:22" ht="15" thickBot="1" x14ac:dyDescent="0.4">
      <c r="B9" s="414"/>
      <c r="C9" s="62" t="s">
        <v>136</v>
      </c>
      <c r="E9" s="117">
        <v>0.22</v>
      </c>
      <c r="F9" s="118">
        <v>0.34</v>
      </c>
      <c r="G9" s="118">
        <v>0.48</v>
      </c>
      <c r="H9" s="118">
        <v>0.62</v>
      </c>
      <c r="I9" s="119">
        <v>0.7</v>
      </c>
      <c r="J9" s="68"/>
      <c r="L9" s="27">
        <v>6</v>
      </c>
      <c r="M9" s="28" t="s">
        <v>117</v>
      </c>
      <c r="O9" s="74" t="s">
        <v>118</v>
      </c>
      <c r="Q9" s="75"/>
      <c r="R9" s="69">
        <v>0</v>
      </c>
      <c r="T9" s="74"/>
      <c r="U9" s="74"/>
      <c r="V9" s="74"/>
    </row>
    <row r="10" spans="2:22" ht="29.5" thickBot="1" x14ac:dyDescent="0.4">
      <c r="B10" s="414">
        <v>3</v>
      </c>
      <c r="C10" s="413" t="s">
        <v>139</v>
      </c>
      <c r="D10" s="93"/>
      <c r="E10" s="158" t="s">
        <v>315</v>
      </c>
      <c r="F10" s="107" t="s">
        <v>75</v>
      </c>
      <c r="G10" s="108" t="s">
        <v>70</v>
      </c>
      <c r="H10" s="156" t="s">
        <v>74</v>
      </c>
      <c r="I10" s="107" t="s">
        <v>75</v>
      </c>
      <c r="J10" s="151" t="s">
        <v>70</v>
      </c>
      <c r="T10" s="74"/>
      <c r="U10" s="74"/>
      <c r="V10" s="379"/>
    </row>
    <row r="11" spans="2:22" ht="15.75" customHeight="1" thickTop="1" thickBot="1" x14ac:dyDescent="0.4">
      <c r="B11" s="414"/>
      <c r="C11" s="413"/>
      <c r="D11" s="93"/>
      <c r="E11" s="357" t="str">
        <f>'Gabungan_Calculation Sheet'!E10</f>
        <v>Oxygen 15</v>
      </c>
      <c r="F11" s="154">
        <v>0.6</v>
      </c>
      <c r="G11" s="358">
        <f>'Gabungan_Calculation Sheet'!F10</f>
        <v>279000</v>
      </c>
      <c r="H11" s="157" t="str">
        <f>'Gabungan_Calculation Sheet'!E14</f>
        <v>SOHO 20</v>
      </c>
      <c r="I11" s="154">
        <f>'Gabungan_Calculation Sheet'!G14</f>
        <v>0.6</v>
      </c>
      <c r="J11" s="362">
        <f>'Gabungan_Calculation Sheet'!F14</f>
        <v>1200000</v>
      </c>
      <c r="L11" s="61" t="s">
        <v>65</v>
      </c>
      <c r="T11" s="74"/>
      <c r="U11" s="74"/>
      <c r="V11" s="74"/>
    </row>
    <row r="12" spans="2:22" ht="15" customHeight="1" thickTop="1" thickBot="1" x14ac:dyDescent="0.4">
      <c r="B12" s="414"/>
      <c r="C12" s="413"/>
      <c r="D12" s="93"/>
      <c r="E12" s="357" t="str">
        <f>'Gabungan_Calculation Sheet'!E11</f>
        <v>Oxygen 25</v>
      </c>
      <c r="F12" s="154">
        <v>0.3</v>
      </c>
      <c r="G12" s="359">
        <f>'Gabungan_Calculation Sheet'!F11</f>
        <v>479000</v>
      </c>
      <c r="H12" s="157" t="str">
        <f>'Gabungan_Calculation Sheet'!E15</f>
        <v>SOHO 30</v>
      </c>
      <c r="I12" s="154">
        <f>'Gabungan_Calculation Sheet'!G15</f>
        <v>0.3</v>
      </c>
      <c r="J12" s="155">
        <f>'Gabungan_Calculation Sheet'!F15</f>
        <v>1800000</v>
      </c>
      <c r="T12" s="74"/>
      <c r="U12" s="74"/>
      <c r="V12" s="74"/>
    </row>
    <row r="13" spans="2:22" ht="15" thickTop="1" x14ac:dyDescent="0.35">
      <c r="B13" s="414"/>
      <c r="C13" s="413"/>
      <c r="D13" s="93"/>
      <c r="E13" s="357" t="str">
        <f>'Gabungan_Calculation Sheet'!E12</f>
        <v>Oxygen 50</v>
      </c>
      <c r="F13" s="154">
        <f>'Gabungan_Calculation Sheet'!G12</f>
        <v>0.1</v>
      </c>
      <c r="G13" s="359">
        <f>'Gabungan_Calculation Sheet'!F12</f>
        <v>879000</v>
      </c>
      <c r="H13" s="157" t="str">
        <f>'Gabungan_Calculation Sheet'!E16</f>
        <v>SOHO 50</v>
      </c>
      <c r="I13" s="154">
        <f>'Gabungan_Calculation Sheet'!G16</f>
        <v>0.1</v>
      </c>
      <c r="J13" s="155">
        <f>'Gabungan_Calculation Sheet'!F16</f>
        <v>3000000</v>
      </c>
      <c r="L13" s="76" t="s">
        <v>7</v>
      </c>
      <c r="M13" s="77" t="s">
        <v>54</v>
      </c>
      <c r="N13" s="77" t="s">
        <v>53</v>
      </c>
      <c r="T13" s="74"/>
      <c r="U13" s="74"/>
      <c r="V13" s="74"/>
    </row>
    <row r="14" spans="2:22" ht="15" thickBot="1" x14ac:dyDescent="0.4">
      <c r="B14" s="414"/>
      <c r="C14" s="413"/>
      <c r="D14" s="93"/>
      <c r="E14" s="159"/>
      <c r="F14" s="360"/>
      <c r="G14" s="361"/>
      <c r="H14" s="110"/>
      <c r="I14" s="109"/>
      <c r="J14" s="111"/>
      <c r="L14" s="17">
        <v>1</v>
      </c>
      <c r="M14" s="18" t="s">
        <v>67</v>
      </c>
      <c r="N14" s="78">
        <v>0.125</v>
      </c>
      <c r="T14" s="74"/>
      <c r="U14" s="74"/>
      <c r="V14" s="379"/>
    </row>
    <row r="15" spans="2:22" x14ac:dyDescent="0.35">
      <c r="B15" s="57">
        <v>4</v>
      </c>
      <c r="C15" s="26" t="s">
        <v>76</v>
      </c>
      <c r="D15" s="26"/>
      <c r="E15" s="70" t="s">
        <v>77</v>
      </c>
      <c r="F15" s="120">
        <f>'Gabungan_Calculation Sheet'!I10</f>
        <v>250000</v>
      </c>
      <c r="H15" s="65" t="s">
        <v>78</v>
      </c>
      <c r="I15" s="120">
        <f>'Gabungan_Calculation Sheet'!I14</f>
        <v>1000000</v>
      </c>
      <c r="L15" s="17">
        <v>2</v>
      </c>
      <c r="M15" s="18" t="s">
        <v>66</v>
      </c>
      <c r="N15" s="79">
        <v>0.06</v>
      </c>
      <c r="T15" s="74"/>
      <c r="U15" s="74"/>
      <c r="V15" s="379"/>
    </row>
    <row r="16" spans="2:22" x14ac:dyDescent="0.35">
      <c r="B16" s="57">
        <v>5</v>
      </c>
      <c r="C16" s="26" t="s">
        <v>57</v>
      </c>
      <c r="D16" s="26"/>
      <c r="E16" s="65" t="s">
        <v>58</v>
      </c>
      <c r="F16" s="65"/>
      <c r="G16" s="65"/>
      <c r="H16" s="65"/>
      <c r="I16" s="65"/>
      <c r="J16" s="65"/>
      <c r="R16" s="370">
        <f>E20*E7</f>
        <v>0.22399999999999998</v>
      </c>
      <c r="T16" s="74"/>
      <c r="U16" s="74"/>
      <c r="V16" s="379"/>
    </row>
    <row r="17" spans="2:23" x14ac:dyDescent="0.35">
      <c r="B17" s="57">
        <v>6</v>
      </c>
      <c r="C17" s="26" t="s">
        <v>62</v>
      </c>
      <c r="D17" s="26"/>
      <c r="E17" s="65" t="s">
        <v>114</v>
      </c>
      <c r="F17" s="65"/>
      <c r="G17" s="65"/>
      <c r="H17" s="69">
        <v>0.5</v>
      </c>
      <c r="I17" s="68"/>
      <c r="J17" s="65"/>
      <c r="L17" s="61" t="s">
        <v>108</v>
      </c>
      <c r="M17" s="89"/>
      <c r="R17" s="370">
        <f>E20*E8</f>
        <v>0.42</v>
      </c>
    </row>
    <row r="18" spans="2:23" x14ac:dyDescent="0.35">
      <c r="B18" s="27">
        <v>7</v>
      </c>
      <c r="C18" s="28" t="s">
        <v>111</v>
      </c>
      <c r="D18" s="28"/>
      <c r="E18" s="71" t="s">
        <v>239</v>
      </c>
      <c r="G18" s="130"/>
      <c r="H18" s="66"/>
      <c r="L18" s="90"/>
      <c r="M18" t="s">
        <v>109</v>
      </c>
    </row>
    <row r="19" spans="2:23" x14ac:dyDescent="0.35">
      <c r="B19" s="27">
        <v>8</v>
      </c>
      <c r="C19" s="26" t="s">
        <v>343</v>
      </c>
      <c r="D19" s="26"/>
      <c r="E19" s="168">
        <v>30000</v>
      </c>
      <c r="F19" s="62" t="s">
        <v>129</v>
      </c>
      <c r="L19" s="71"/>
      <c r="M19" t="s">
        <v>110</v>
      </c>
      <c r="R19" s="367"/>
    </row>
    <row r="20" spans="2:23" x14ac:dyDescent="0.35">
      <c r="B20" s="27">
        <v>9</v>
      </c>
      <c r="C20" s="26" t="s">
        <v>303</v>
      </c>
      <c r="D20" s="26"/>
      <c r="E20" s="353">
        <v>0.7</v>
      </c>
      <c r="L20" s="363"/>
      <c r="M20"/>
      <c r="R20" s="367"/>
    </row>
    <row r="21" spans="2:23" x14ac:dyDescent="0.35">
      <c r="B21" s="27">
        <v>10</v>
      </c>
      <c r="C21" s="26" t="s">
        <v>95</v>
      </c>
      <c r="D21" s="26"/>
      <c r="E21" s="72">
        <v>892</v>
      </c>
      <c r="G21" s="62" t="s">
        <v>302</v>
      </c>
      <c r="H21" s="350">
        <f>ROUNDDOWN(E20*I7*E21,0)</f>
        <v>499</v>
      </c>
    </row>
    <row r="22" spans="2:23" ht="15" thickBot="1" x14ac:dyDescent="0.4">
      <c r="I22" s="62" t="s">
        <v>149</v>
      </c>
    </row>
    <row r="23" spans="2:23" x14ac:dyDescent="0.35">
      <c r="B23" s="134" t="s">
        <v>119</v>
      </c>
      <c r="C23" s="135" t="s">
        <v>83</v>
      </c>
      <c r="D23" s="136"/>
      <c r="E23" s="137"/>
      <c r="F23" s="136" t="s">
        <v>84</v>
      </c>
      <c r="G23" s="136"/>
      <c r="H23" s="137"/>
      <c r="I23" s="134" t="s">
        <v>85</v>
      </c>
      <c r="J23" s="136"/>
      <c r="K23" s="137"/>
      <c r="L23" s="136" t="s">
        <v>86</v>
      </c>
      <c r="M23" s="136"/>
      <c r="N23" s="137"/>
      <c r="O23" s="136" t="s">
        <v>87</v>
      </c>
      <c r="P23" s="136"/>
      <c r="Q23" s="137"/>
      <c r="R23" s="136" t="s">
        <v>88</v>
      </c>
      <c r="S23" s="136"/>
      <c r="T23" s="137"/>
      <c r="U23" s="136" t="s">
        <v>89</v>
      </c>
      <c r="V23" s="136"/>
      <c r="W23" s="137"/>
    </row>
    <row r="24" spans="2:23" ht="15" thickBot="1" x14ac:dyDescent="0.4">
      <c r="B24" s="82"/>
      <c r="C24" s="83" t="s">
        <v>137</v>
      </c>
      <c r="D24" s="85" t="s">
        <v>150</v>
      </c>
      <c r="E24" s="84" t="s">
        <v>74</v>
      </c>
      <c r="F24" s="85" t="s">
        <v>137</v>
      </c>
      <c r="G24" s="85" t="s">
        <v>150</v>
      </c>
      <c r="H24" s="84" t="s">
        <v>74</v>
      </c>
      <c r="I24" s="86" t="s">
        <v>137</v>
      </c>
      <c r="J24" s="85" t="s">
        <v>150</v>
      </c>
      <c r="K24" s="84" t="s">
        <v>74</v>
      </c>
      <c r="L24" s="85" t="s">
        <v>137</v>
      </c>
      <c r="M24" s="85" t="s">
        <v>150</v>
      </c>
      <c r="N24" s="84" t="s">
        <v>74</v>
      </c>
      <c r="O24" s="85" t="s">
        <v>137</v>
      </c>
      <c r="P24" s="85" t="s">
        <v>150</v>
      </c>
      <c r="Q24" s="84" t="s">
        <v>74</v>
      </c>
      <c r="R24" s="85" t="s">
        <v>137</v>
      </c>
      <c r="S24" s="85" t="s">
        <v>150</v>
      </c>
      <c r="T24" s="84" t="s">
        <v>74</v>
      </c>
      <c r="U24" s="85" t="s">
        <v>137</v>
      </c>
      <c r="V24" s="85" t="s">
        <v>150</v>
      </c>
      <c r="W24" s="84" t="s">
        <v>74</v>
      </c>
    </row>
    <row r="25" spans="2:23" x14ac:dyDescent="0.35">
      <c r="B25" s="81"/>
      <c r="C25" s="131" t="s">
        <v>13</v>
      </c>
      <c r="D25" s="132"/>
      <c r="E25" s="133"/>
      <c r="F25" s="132"/>
      <c r="G25" s="132"/>
      <c r="H25" s="133"/>
      <c r="I25" s="132"/>
      <c r="J25" s="132"/>
      <c r="K25" s="133"/>
      <c r="L25" s="132"/>
      <c r="M25" s="132"/>
      <c r="N25" s="133"/>
      <c r="O25" s="132"/>
      <c r="P25" s="132"/>
      <c r="Q25" s="133"/>
      <c r="R25" s="132"/>
      <c r="S25" s="132"/>
      <c r="T25" s="133"/>
      <c r="U25" s="132"/>
      <c r="V25" s="132"/>
      <c r="W25" s="133"/>
    </row>
    <row r="26" spans="2:23" x14ac:dyDescent="0.35">
      <c r="B26" s="87" t="s">
        <v>120</v>
      </c>
      <c r="C26" s="122">
        <f>F26-($O$49/12)</f>
        <v>2.666666666666662E-2</v>
      </c>
      <c r="D26" s="125">
        <f>ROUNDDOWN(C26*$F$4*$E$21*$E$20,0)</f>
        <v>16</v>
      </c>
      <c r="E26" s="123">
        <f>ROUNDDOWN(C26*$H$4*$E$21*$E$20,0)</f>
        <v>0</v>
      </c>
      <c r="F26" s="124">
        <f>I26-($O$49/12)</f>
        <v>5.3333333333333288E-2</v>
      </c>
      <c r="G26" s="125">
        <f>ROUNDDOWN(F26*$F$4*$E$21*$E$20,0)</f>
        <v>33</v>
      </c>
      <c r="H26" s="123">
        <f>ROUNDDOWN(F26*$H$4*$E$21*$E$20,0)</f>
        <v>0</v>
      </c>
      <c r="I26" s="126">
        <f>L26-($O$49/12)</f>
        <v>7.999999999999996E-2</v>
      </c>
      <c r="J26" s="125">
        <f>ROUNDDOWN(I26*$F$4*$E$21*$E$20,0)</f>
        <v>49</v>
      </c>
      <c r="K26" s="123">
        <f>ROUNDDOWN(I26*$H$4*$E$21*$E$20,0)</f>
        <v>0</v>
      </c>
      <c r="L26" s="124">
        <f>O26-($O$49/12)</f>
        <v>0.10666666666666663</v>
      </c>
      <c r="M26" s="125">
        <f>ROUNDDOWN(L26*$F$4*$E$21*$E$20,0)</f>
        <v>66</v>
      </c>
      <c r="N26" s="123">
        <f>ROUNDDOWN(L26*$H$4*$E$21*$E$20,0)</f>
        <v>0</v>
      </c>
      <c r="O26" s="124">
        <f>R26-($O$49/12)</f>
        <v>0.1333333333333333</v>
      </c>
      <c r="P26" s="125">
        <f>ROUNDDOWN(O26*$F$4*$E$21*$E$20,0)</f>
        <v>83</v>
      </c>
      <c r="Q26" s="123">
        <f>ROUNDDOWN(O26*$H$4*$E$21*$E$20,0)</f>
        <v>0</v>
      </c>
      <c r="R26" s="124">
        <f>U26-($O$49/12)</f>
        <v>0.15999999999999998</v>
      </c>
      <c r="S26" s="125">
        <f>ROUNDDOWN(R26*$F$4*$E$21*$E$20,0)</f>
        <v>99</v>
      </c>
      <c r="T26" s="123">
        <f>ROUNDDOWN(R26*$H$4*$E$21*$E$20,0)</f>
        <v>0</v>
      </c>
      <c r="U26" s="124">
        <f>C49-($O$49/12)</f>
        <v>0.18666666666666665</v>
      </c>
      <c r="V26" s="125">
        <f>ROUNDDOWN(U26*$F$4*$E$21*$E$20,0)</f>
        <v>116</v>
      </c>
      <c r="W26" s="123">
        <f>ROUNDDOWN(U26*$H$4*$E$21*$E$20,0)</f>
        <v>0</v>
      </c>
    </row>
    <row r="27" spans="2:23" x14ac:dyDescent="0.35">
      <c r="B27" s="88" t="s">
        <v>126</v>
      </c>
      <c r="C27" s="122">
        <f>F27-($O$50/12)</f>
        <v>5.0000000000000037E-2</v>
      </c>
      <c r="D27" s="125">
        <f>ROUNDDOWN(C27*$F$4*$E$21*$E$20,0)</f>
        <v>31</v>
      </c>
      <c r="E27" s="123">
        <f>ROUNDDOWN(C27*$H$4*$E$21*$E$20,0)</f>
        <v>0</v>
      </c>
      <c r="F27" s="124">
        <f>I27-($O$50/12)</f>
        <v>0.10000000000000003</v>
      </c>
      <c r="G27" s="125">
        <f>ROUNDDOWN(F27*$F$4*$E$21*$E$20,0)</f>
        <v>62</v>
      </c>
      <c r="H27" s="123">
        <f>ROUNDDOWN(F27*$H$4*$E$21*$E$20,0)</f>
        <v>0</v>
      </c>
      <c r="I27" s="126">
        <f>L27-($O$50/12)</f>
        <v>0.15000000000000002</v>
      </c>
      <c r="J27" s="125">
        <f>ROUNDDOWN(I27*$F$4*$E$21*$E$20,0)</f>
        <v>93</v>
      </c>
      <c r="K27" s="123">
        <f>ROUNDDOWN(I27*$H$4*$E$21*$E$20,0)</f>
        <v>0</v>
      </c>
      <c r="L27" s="124">
        <f>O27-($O$50/12)</f>
        <v>0.2</v>
      </c>
      <c r="M27" s="125">
        <f>ROUNDDOWN(L27*$F$4*$E$21*$E$20,0)</f>
        <v>124</v>
      </c>
      <c r="N27" s="123">
        <f>ROUNDDOWN(L27*$H$4*$E$21*$E$20,0)</f>
        <v>0</v>
      </c>
      <c r="O27" s="124">
        <f>R27-($O$50/12)</f>
        <v>0.25</v>
      </c>
      <c r="P27" s="125">
        <f>ROUNDDOWN(O27*$F$4*$E$21*$E$20,0)</f>
        <v>156</v>
      </c>
      <c r="Q27" s="123">
        <f>ROUNDDOWN(O27*$H$4*$E$21*$E$20,0)</f>
        <v>0</v>
      </c>
      <c r="R27" s="124">
        <f>U27-($O$50/12)</f>
        <v>0.3</v>
      </c>
      <c r="S27" s="125">
        <f>ROUNDDOWN(R27*$F$4*$E$21*$E$20,0)</f>
        <v>187</v>
      </c>
      <c r="T27" s="123">
        <f>ROUNDDOWN(R27*$H$4*$E$21*$E$20,0)</f>
        <v>0</v>
      </c>
      <c r="U27" s="124">
        <f>C50-($O$50/12)</f>
        <v>0.35</v>
      </c>
      <c r="V27" s="125">
        <f>ROUNDDOWN(U27*$F$4*$E$21*$E$20,0)</f>
        <v>218</v>
      </c>
      <c r="W27" s="123">
        <f>ROUNDDOWN(U27*$H$4*$E$21*$E$20,0)</f>
        <v>0</v>
      </c>
    </row>
    <row r="28" spans="2:23" ht="15" thickBot="1" x14ac:dyDescent="0.4">
      <c r="B28" s="80" t="s">
        <v>127</v>
      </c>
      <c r="C28" s="127">
        <f>F28-($O$51/12)</f>
        <v>1.8333333333333278E-2</v>
      </c>
      <c r="D28" s="125">
        <f>ROUNDDOWN(C28*$F$4*$E$21*$E$20,0)</f>
        <v>11</v>
      </c>
      <c r="E28" s="123">
        <f>ROUNDDOWN(C28*$H$4*$E$21*$E$20,0)</f>
        <v>0</v>
      </c>
      <c r="F28" s="128">
        <f>I28-($O$51/12)</f>
        <v>3.6666666666666611E-2</v>
      </c>
      <c r="G28" s="125">
        <f>ROUNDDOWN(F28*$F$4*$E$21*$E$20,0)</f>
        <v>22</v>
      </c>
      <c r="H28" s="123">
        <f>ROUNDDOWN(F28*$H$4*$E$21*$E$20,0)</f>
        <v>0</v>
      </c>
      <c r="I28" s="129">
        <f>L28-($O$51/12)</f>
        <v>5.4999999999999945E-2</v>
      </c>
      <c r="J28" s="125">
        <f>ROUNDDOWN(I28*$F$4*$E$21*$E$20,0)</f>
        <v>34</v>
      </c>
      <c r="K28" s="123">
        <f>ROUNDDOWN(I28*$H$4*$E$21*$E$20,0)</f>
        <v>0</v>
      </c>
      <c r="L28" s="128">
        <f>O28-($O$51/12)</f>
        <v>7.3333333333333278E-2</v>
      </c>
      <c r="M28" s="125">
        <f>ROUNDDOWN(L28*$F$4*$E$21*$E$20,0)</f>
        <v>45</v>
      </c>
      <c r="N28" s="123">
        <f>ROUNDDOWN(L28*$H$4*$E$21*$E$20,0)</f>
        <v>0</v>
      </c>
      <c r="O28" s="128">
        <f>R28-($O$51/12)</f>
        <v>9.1666666666666619E-2</v>
      </c>
      <c r="P28" s="125">
        <f>ROUNDDOWN(O28*$F$4*$E$21*$E$20,0)</f>
        <v>57</v>
      </c>
      <c r="Q28" s="123">
        <f>ROUNDDOWN(O28*$H$4*$E$21*$E$20,0)</f>
        <v>0</v>
      </c>
      <c r="R28" s="128">
        <f>U28-($O$51/12)</f>
        <v>0.10999999999999996</v>
      </c>
      <c r="S28" s="125">
        <f>ROUNDDOWN(R28*$F$4*$E$21*$E$20,0)</f>
        <v>68</v>
      </c>
      <c r="T28" s="123">
        <f>ROUNDDOWN(R28*$H$4*$E$21*$E$20,0)</f>
        <v>0</v>
      </c>
      <c r="U28" s="128">
        <f>C51-($O$51/12)</f>
        <v>0.1283333333333333</v>
      </c>
      <c r="V28" s="125">
        <f>ROUNDDOWN(U28*$F$4*$E$21*$E$20,0)</f>
        <v>80</v>
      </c>
      <c r="W28" s="123">
        <f>ROUNDDOWN(U28*$H$4*$E$21*$E$20,0)</f>
        <v>0</v>
      </c>
    </row>
    <row r="29" spans="2:23" x14ac:dyDescent="0.35">
      <c r="B29" s="81"/>
      <c r="C29" s="131" t="s">
        <v>14</v>
      </c>
      <c r="D29" s="132"/>
      <c r="E29" s="133"/>
      <c r="F29" s="132"/>
      <c r="G29" s="132"/>
      <c r="H29" s="133"/>
      <c r="I29" s="132"/>
      <c r="J29" s="132"/>
      <c r="K29" s="133"/>
      <c r="L29" s="132"/>
      <c r="M29" s="132"/>
      <c r="N29" s="133"/>
      <c r="O29" s="132"/>
      <c r="P29" s="132"/>
      <c r="Q29" s="133"/>
      <c r="R29" s="132"/>
      <c r="S29" s="132"/>
      <c r="T29" s="133"/>
      <c r="U29" s="132"/>
      <c r="V29" s="132"/>
      <c r="W29" s="133"/>
    </row>
    <row r="30" spans="2:23" x14ac:dyDescent="0.35">
      <c r="B30" s="87" t="s">
        <v>120</v>
      </c>
      <c r="C30" s="122">
        <f>F30-(($O$53-$O$49)/12)</f>
        <v>0.3466666666666669</v>
      </c>
      <c r="D30" s="125">
        <f>ROUNDDOWN(C30*$F$4*$E$21*$E$20,0)</f>
        <v>216</v>
      </c>
      <c r="E30" s="123">
        <f>ROUNDDOWN(C30*$H$4*$E$21*$E$20,0)</f>
        <v>0</v>
      </c>
      <c r="F30" s="124">
        <f>I30-(($O$53-$O$49)/12)</f>
        <v>0.37333333333333357</v>
      </c>
      <c r="G30" s="125">
        <f>ROUNDDOWN(F30*$F$4*$E$21*$E$20,0)</f>
        <v>233</v>
      </c>
      <c r="H30" s="123">
        <f>ROUNDDOWN(F30*$H$4*$E$21*$E$20,0)</f>
        <v>0</v>
      </c>
      <c r="I30" s="126">
        <f>L30-(($O$53-$O$49)/12)</f>
        <v>0.40000000000000024</v>
      </c>
      <c r="J30" s="125">
        <f>ROUNDDOWN(I30*$F$4*$E$21*$E$20,0)</f>
        <v>249</v>
      </c>
      <c r="K30" s="123">
        <f>ROUNDDOWN(I30*$H$4*$E$21*$E$20,0)</f>
        <v>0</v>
      </c>
      <c r="L30" s="124">
        <f>O30-(($O$53-$O$49)/12)</f>
        <v>0.42666666666666692</v>
      </c>
      <c r="M30" s="125">
        <f>ROUNDDOWN(L30*$F$4*$E$21*$E$20,0)</f>
        <v>266</v>
      </c>
      <c r="N30" s="123">
        <f>ROUNDDOWN(L30*$H$4*$E$21*$E$20,0)</f>
        <v>0</v>
      </c>
      <c r="O30" s="124">
        <f>R30-(($O$53-$O$49)/12)</f>
        <v>0.45333333333333359</v>
      </c>
      <c r="P30" s="125">
        <f>ROUNDDOWN(O30*$F$4*$E$21*$E$20,0)</f>
        <v>283</v>
      </c>
      <c r="Q30" s="123">
        <f>ROUNDDOWN(O30*$H$4*$E$21*$E$20,0)</f>
        <v>0</v>
      </c>
      <c r="R30" s="124">
        <f>U30-(($O$53-$O$49)/12)</f>
        <v>0.48000000000000026</v>
      </c>
      <c r="S30" s="125">
        <f>ROUNDDOWN(R30*$F$4*$E$21*$E$20,0)</f>
        <v>299</v>
      </c>
      <c r="T30" s="123">
        <f>ROUNDDOWN(R30*$H$4*$E$21*$E$20,0)</f>
        <v>0</v>
      </c>
      <c r="U30" s="124">
        <f>C53-(($O$53-$O$49)/12)</f>
        <v>0.50666666666666693</v>
      </c>
      <c r="V30" s="125">
        <f>ROUNDDOWN(U30*$F$4*$E$21*$E$20,0)</f>
        <v>316</v>
      </c>
      <c r="W30" s="123">
        <f>ROUNDDOWN(U30*$H$4*$E$21*$E$20,0)</f>
        <v>0</v>
      </c>
    </row>
    <row r="31" spans="2:23" x14ac:dyDescent="0.35">
      <c r="B31" s="88" t="s">
        <v>126</v>
      </c>
      <c r="C31" s="122">
        <f>F31-(($O$54-$O$50)/12)</f>
        <v>0.60833333333333361</v>
      </c>
      <c r="D31" s="125">
        <f>ROUNDDOWN(C31*$F$4*$E$21*$E$20,0)</f>
        <v>379</v>
      </c>
      <c r="E31" s="123">
        <f>ROUNDDOWN(C31*$H$4*$E$21*$E$20,0)</f>
        <v>0</v>
      </c>
      <c r="F31" s="124">
        <f>I31-(($O$54-$O$50)/12)</f>
        <v>0.61666666666666692</v>
      </c>
      <c r="G31" s="125">
        <f>ROUNDDOWN(F31*$F$4*$E$21*$E$20,0)</f>
        <v>385</v>
      </c>
      <c r="H31" s="123">
        <f>ROUNDDOWN(F31*$H$4*$E$21*$E$20,0)</f>
        <v>0</v>
      </c>
      <c r="I31" s="126">
        <f>L31-(($O$54-$O$50)/12)</f>
        <v>0.62500000000000022</v>
      </c>
      <c r="J31" s="125">
        <f>ROUNDDOWN(I31*$F$4*$E$21*$E$20,0)</f>
        <v>390</v>
      </c>
      <c r="K31" s="123">
        <f>ROUNDDOWN(I31*$H$4*$E$21*$E$20,0)</f>
        <v>0</v>
      </c>
      <c r="L31" s="124">
        <f>O31-(($O$54-$O$50)/12)</f>
        <v>0.63333333333333353</v>
      </c>
      <c r="M31" s="125">
        <f>ROUNDDOWN(L31*$F$4*$E$21*$E$20,0)</f>
        <v>395</v>
      </c>
      <c r="N31" s="123">
        <f>ROUNDDOWN(L31*$H$4*$E$21*$E$20,0)</f>
        <v>0</v>
      </c>
      <c r="O31" s="124">
        <f>R31-(($O$54-$O$50)/12)</f>
        <v>0.64166666666666683</v>
      </c>
      <c r="P31" s="125">
        <f>ROUNDDOWN(O31*$F$4*$E$21*$E$20,0)</f>
        <v>400</v>
      </c>
      <c r="Q31" s="123">
        <f>ROUNDDOWN(O31*$H$4*$E$21*$E$20,0)</f>
        <v>0</v>
      </c>
      <c r="R31" s="124">
        <f>U31-(($O$54-$O$50)/12)</f>
        <v>0.65000000000000013</v>
      </c>
      <c r="S31" s="125">
        <f>ROUNDDOWN(R31*$F$4*$E$21*$E$20,0)</f>
        <v>405</v>
      </c>
      <c r="T31" s="123">
        <f>ROUNDDOWN(R31*$H$4*$E$21*$E$20,0)</f>
        <v>0</v>
      </c>
      <c r="U31" s="124">
        <f>C54-(($O$54-$O$50)/12)</f>
        <v>0.65833333333333344</v>
      </c>
      <c r="V31" s="125">
        <f>ROUNDDOWN(U31*$F$4*$E$21*$E$20,0)</f>
        <v>411</v>
      </c>
      <c r="W31" s="123">
        <f>ROUNDDOWN(U31*$H$4*$E$21*$E$20,0)</f>
        <v>0</v>
      </c>
    </row>
    <row r="32" spans="2:23" ht="15" thickBot="1" x14ac:dyDescent="0.4">
      <c r="B32" s="80" t="s">
        <v>127</v>
      </c>
      <c r="C32" s="127">
        <f>F32-(($O$55-$O$51)/12)</f>
        <v>0.22999999999999993</v>
      </c>
      <c r="D32" s="125">
        <f>ROUNDDOWN(C32*$F$4*$E$21*$E$20,0)</f>
        <v>143</v>
      </c>
      <c r="E32" s="123">
        <f>ROUNDDOWN(C32*$H$4*$E$21*$E$20,0)</f>
        <v>0</v>
      </c>
      <c r="F32" s="128">
        <f>I32-(($O$55-$O$51)/12)</f>
        <v>0.23999999999999994</v>
      </c>
      <c r="G32" s="125">
        <f>ROUNDDOWN(F32*$F$4*$E$21*$E$20,0)</f>
        <v>149</v>
      </c>
      <c r="H32" s="123">
        <f>ROUNDDOWN(F32*$H$4*$E$21*$E$20,0)</f>
        <v>0</v>
      </c>
      <c r="I32" s="129">
        <f>L32-(($O$55-$O$51)/12)</f>
        <v>0.24999999999999994</v>
      </c>
      <c r="J32" s="125">
        <f>ROUNDDOWN(I32*$F$4*$E$21*$E$20,0)</f>
        <v>156</v>
      </c>
      <c r="K32" s="123">
        <f>ROUNDDOWN(I32*$H$4*$E$21*$E$20,0)</f>
        <v>0</v>
      </c>
      <c r="L32" s="128">
        <f>O32-(($O$55-$O$51)/12)</f>
        <v>0.25999999999999995</v>
      </c>
      <c r="M32" s="125">
        <f>ROUNDDOWN(L32*$F$4*$E$21*$E$20,0)</f>
        <v>162</v>
      </c>
      <c r="N32" s="123">
        <f>ROUNDDOWN(L32*$H$4*$E$21*$E$20,0)</f>
        <v>0</v>
      </c>
      <c r="O32" s="128">
        <f>R32-(($O$55-$O$51)/12)</f>
        <v>0.26999999999999996</v>
      </c>
      <c r="P32" s="125">
        <f>ROUNDDOWN(O32*$F$4*$E$21*$E$20,0)</f>
        <v>168</v>
      </c>
      <c r="Q32" s="123">
        <f>ROUNDDOWN(O32*$H$4*$E$21*$E$20,0)</f>
        <v>0</v>
      </c>
      <c r="R32" s="128">
        <f>U32-(($O$55-$O$51)/12)</f>
        <v>0.27999999999999997</v>
      </c>
      <c r="S32" s="125">
        <f>ROUNDDOWN(R32*$F$4*$E$21*$E$20,0)</f>
        <v>174</v>
      </c>
      <c r="T32" s="123">
        <f>ROUNDDOWN(R32*$H$4*$E$21*$E$20,0)</f>
        <v>0</v>
      </c>
      <c r="U32" s="128">
        <f>C55-(($O$55-$O$51)/12)</f>
        <v>0.28999999999999998</v>
      </c>
      <c r="V32" s="125">
        <f>ROUNDDOWN(U32*$F$4*$E$21*$E$20,0)</f>
        <v>181</v>
      </c>
      <c r="W32" s="123">
        <f>ROUNDDOWN(U32*$H$4*$E$21*$E$20,0)</f>
        <v>0</v>
      </c>
    </row>
    <row r="33" spans="2:23" x14ac:dyDescent="0.35">
      <c r="B33" s="81"/>
      <c r="C33" s="131" t="s">
        <v>15</v>
      </c>
      <c r="D33" s="132"/>
      <c r="E33" s="133"/>
      <c r="F33" s="132"/>
      <c r="G33" s="132"/>
      <c r="H33" s="133"/>
      <c r="I33" s="132"/>
      <c r="J33" s="132"/>
      <c r="K33" s="133"/>
      <c r="L33" s="132"/>
      <c r="M33" s="132"/>
      <c r="N33" s="133"/>
      <c r="O33" s="132"/>
      <c r="P33" s="132"/>
      <c r="Q33" s="133"/>
      <c r="R33" s="132"/>
      <c r="S33" s="132"/>
      <c r="T33" s="133"/>
      <c r="U33" s="132"/>
      <c r="V33" s="132"/>
      <c r="W33" s="133"/>
    </row>
    <row r="34" spans="2:23" x14ac:dyDescent="0.35">
      <c r="B34" s="87" t="s">
        <v>120</v>
      </c>
      <c r="C34" s="122">
        <f>F34-($O$57-$O$53)/12</f>
        <v>0.64333333333333376</v>
      </c>
      <c r="D34" s="125">
        <f>ROUNDDOWN(C34*$F$4*$E$21*$E$20,0)</f>
        <v>401</v>
      </c>
      <c r="E34" s="123">
        <f>ROUNDDOWN(C34*$H$4*$E$21*$E$20,0)</f>
        <v>0</v>
      </c>
      <c r="F34" s="124">
        <f>I34-($O$57-$O$53)/12</f>
        <v>0.64666666666666706</v>
      </c>
      <c r="G34" s="125">
        <f>ROUNDDOWN(F34*$F$4*$E$21*$E$20,0)</f>
        <v>403</v>
      </c>
      <c r="H34" s="123">
        <f>ROUNDDOWN(F34*$H$4*$E$21*$E$20,0)</f>
        <v>0</v>
      </c>
      <c r="I34" s="124">
        <f>L34-($O$57-$O$53)/12</f>
        <v>0.65000000000000036</v>
      </c>
      <c r="J34" s="125">
        <f>ROUNDDOWN(I34*$F$4*$E$21*$E$20,0)</f>
        <v>405</v>
      </c>
      <c r="K34" s="123">
        <f>ROUNDDOWN(I34*$H$4*$E$21*$E$20,0)</f>
        <v>0</v>
      </c>
      <c r="L34" s="126">
        <f>O34-($O$57-$O$53)/12</f>
        <v>0.65333333333333365</v>
      </c>
      <c r="M34" s="125">
        <f>ROUNDDOWN(L34*$F$4*$E$21*$E$20,0)</f>
        <v>407</v>
      </c>
      <c r="N34" s="123">
        <f>ROUNDDOWN(L34*$H$4*$E$21*$E$20,0)</f>
        <v>0</v>
      </c>
      <c r="O34" s="124">
        <f>R34-($O$57-$O$53)/12</f>
        <v>0.65666666666666695</v>
      </c>
      <c r="P34" s="125">
        <f>ROUNDDOWN(O34*$F$4*$E$21*$E$20,0)</f>
        <v>410</v>
      </c>
      <c r="Q34" s="123">
        <f>ROUNDDOWN(O34*$H$4*$E$21*$E$20,0)</f>
        <v>0</v>
      </c>
      <c r="R34" s="124">
        <f>U34-($O$57-$O$53)/12</f>
        <v>0.66000000000000025</v>
      </c>
      <c r="S34" s="125">
        <f>ROUNDDOWN(R34*$F$4*$E$21*$E$20,0)</f>
        <v>412</v>
      </c>
      <c r="T34" s="123">
        <f>ROUNDDOWN(R34*$H$4*$E$21*$E$20,0)</f>
        <v>0</v>
      </c>
      <c r="U34" s="124">
        <f>C57-($O$57-$O$53)/12</f>
        <v>0.66333333333333355</v>
      </c>
      <c r="V34" s="125">
        <f>ROUNDDOWN(U34*$F$4*$E$21*$E$20,0)</f>
        <v>414</v>
      </c>
      <c r="W34" s="123">
        <f>ROUNDDOWN(U34*$H$4*$E$21*$E$20,0)</f>
        <v>0</v>
      </c>
    </row>
    <row r="35" spans="2:23" x14ac:dyDescent="0.35">
      <c r="B35" s="88" t="s">
        <v>126</v>
      </c>
      <c r="C35" s="122">
        <f>F35-($O$58-$O$54)/12</f>
        <v>0.70166666666666622</v>
      </c>
      <c r="D35" s="125">
        <f>ROUNDDOWN(C35*$F$4*$E$21*$E$20,0)</f>
        <v>438</v>
      </c>
      <c r="E35" s="123">
        <f>ROUNDDOWN(C35*$H$4*$E$21*$E$20,0)</f>
        <v>0</v>
      </c>
      <c r="F35" s="124">
        <f>I35-($O$58-$O$54)/12</f>
        <v>0.70333333333333292</v>
      </c>
      <c r="G35" s="125">
        <f>ROUNDDOWN(F35*$F$4*$E$21*$E$20,0)</f>
        <v>439</v>
      </c>
      <c r="H35" s="123">
        <f>ROUNDDOWN(F35*$H$4*$E$21*$E$20,0)</f>
        <v>0</v>
      </c>
      <c r="I35" s="124">
        <f>L35-($O$58-$O$54)/12</f>
        <v>0.70499999999999963</v>
      </c>
      <c r="J35" s="125">
        <f>ROUNDDOWN(I35*$F$4*$E$21*$E$20,0)</f>
        <v>440</v>
      </c>
      <c r="K35" s="123">
        <f>ROUNDDOWN(I35*$H$4*$E$21*$E$20,0)</f>
        <v>0</v>
      </c>
      <c r="L35" s="126">
        <f>O35-($O$58-$O$54)/12</f>
        <v>0.70666666666666633</v>
      </c>
      <c r="M35" s="125">
        <f>ROUNDDOWN(L35*$F$4*$E$21*$E$20,0)</f>
        <v>441</v>
      </c>
      <c r="N35" s="123">
        <f>ROUNDDOWN(L35*$H$4*$E$21*$E$20,0)</f>
        <v>0</v>
      </c>
      <c r="O35" s="124">
        <f>R35-($O$58-$O$54)/12</f>
        <v>0.70833333333333304</v>
      </c>
      <c r="P35" s="125">
        <f>ROUNDDOWN(O35*$F$4*$E$21*$E$20,0)</f>
        <v>442</v>
      </c>
      <c r="Q35" s="123">
        <f>ROUNDDOWN(O35*$H$4*$E$21*$E$20,0)</f>
        <v>0</v>
      </c>
      <c r="R35" s="124">
        <f>U35-($O$58-$O$54)/12</f>
        <v>0.70999999999999974</v>
      </c>
      <c r="S35" s="125">
        <f>ROUNDDOWN(R35*$F$4*$E$21*$E$20,0)</f>
        <v>443</v>
      </c>
      <c r="T35" s="123">
        <f>ROUNDDOWN(R35*$H$4*$E$21*$E$20,0)</f>
        <v>0</v>
      </c>
      <c r="U35" s="124">
        <f>C58-($O$58-$O$54)/12</f>
        <v>0.71166666666666645</v>
      </c>
      <c r="V35" s="125">
        <f>ROUNDDOWN(U35*$F$4*$E$21*$E$20,0)</f>
        <v>444</v>
      </c>
      <c r="W35" s="123">
        <f>ROUNDDOWN(U35*$H$4*$E$21*$E$20,0)</f>
        <v>0</v>
      </c>
    </row>
    <row r="36" spans="2:23" ht="15" thickBot="1" x14ac:dyDescent="0.4">
      <c r="B36" s="80" t="s">
        <v>127</v>
      </c>
      <c r="C36" s="127">
        <f>F36-($O$59-$O$55)/12</f>
        <v>0.35166666666666674</v>
      </c>
      <c r="D36" s="125">
        <f>ROUNDDOWN(C36*$F$4*$E$21*$E$20,0)</f>
        <v>219</v>
      </c>
      <c r="E36" s="123">
        <f>ROUNDDOWN(C36*$H$4*$E$21*$E$20,0)</f>
        <v>0</v>
      </c>
      <c r="F36" s="128">
        <f>I36-($O$59-$O$55)/12</f>
        <v>0.3633333333333334</v>
      </c>
      <c r="G36" s="125">
        <f>ROUNDDOWN(F36*$F$4*$E$21*$E$20,0)</f>
        <v>226</v>
      </c>
      <c r="H36" s="123">
        <f>ROUNDDOWN(F36*$H$4*$E$21*$E$20,0)</f>
        <v>0</v>
      </c>
      <c r="I36" s="128">
        <f>L36-($O$59-$O$55)/12</f>
        <v>0.37500000000000006</v>
      </c>
      <c r="J36" s="125">
        <f>ROUNDDOWN(I36*$F$4*$E$21*$E$20,0)</f>
        <v>234</v>
      </c>
      <c r="K36" s="123">
        <f>ROUNDDOWN(I36*$H$4*$E$21*$E$20,0)</f>
        <v>0</v>
      </c>
      <c r="L36" s="129">
        <f>O36-($O$59-$O$55)/12</f>
        <v>0.38666666666666671</v>
      </c>
      <c r="M36" s="125">
        <f>ROUNDDOWN(L36*$F$4*$E$21*$E$20,0)</f>
        <v>241</v>
      </c>
      <c r="N36" s="123">
        <f>ROUNDDOWN(L36*$H$4*$E$21*$E$20,0)</f>
        <v>0</v>
      </c>
      <c r="O36" s="128">
        <f>R36-($O$59-$O$55)/12</f>
        <v>0.39833333333333337</v>
      </c>
      <c r="P36" s="125">
        <f>ROUNDDOWN(O36*$F$4*$E$21*$E$20,0)</f>
        <v>248</v>
      </c>
      <c r="Q36" s="123">
        <f>ROUNDDOWN(O36*$H$4*$E$21*$E$20,0)</f>
        <v>0</v>
      </c>
      <c r="R36" s="128">
        <f>U36-($O$59-$O$55)/12</f>
        <v>0.41000000000000003</v>
      </c>
      <c r="S36" s="125">
        <f>ROUNDDOWN(R36*$F$4*$E$21*$E$20,0)</f>
        <v>256</v>
      </c>
      <c r="T36" s="123">
        <f>ROUNDDOWN(R36*$H$4*$E$21*$E$20,0)</f>
        <v>0</v>
      </c>
      <c r="U36" s="128">
        <f>C59-($O$59-$O$55)/12</f>
        <v>0.42166666666666669</v>
      </c>
      <c r="V36" s="125">
        <f>ROUNDDOWN(U36*$F$4*$E$21*$E$20,0)</f>
        <v>263</v>
      </c>
      <c r="W36" s="123">
        <f>ROUNDDOWN(U36*$H$4*$E$21*$E$20,0)</f>
        <v>0</v>
      </c>
    </row>
    <row r="37" spans="2:23" x14ac:dyDescent="0.35">
      <c r="B37" s="81"/>
      <c r="C37" s="131" t="s">
        <v>16</v>
      </c>
      <c r="D37" s="132"/>
      <c r="E37" s="133"/>
      <c r="F37" s="132"/>
      <c r="G37" s="132"/>
      <c r="H37" s="133"/>
      <c r="I37" s="132"/>
      <c r="J37" s="132"/>
      <c r="K37" s="133"/>
      <c r="L37" s="132"/>
      <c r="M37" s="132"/>
      <c r="N37" s="133"/>
      <c r="O37" s="132"/>
      <c r="P37" s="132"/>
      <c r="Q37" s="133"/>
      <c r="R37" s="132"/>
      <c r="S37" s="132"/>
      <c r="T37" s="133"/>
      <c r="U37" s="132"/>
      <c r="V37" s="132"/>
      <c r="W37" s="133"/>
    </row>
    <row r="38" spans="2:23" x14ac:dyDescent="0.35">
      <c r="B38" s="87" t="s">
        <v>120</v>
      </c>
      <c r="C38" s="122">
        <f>F38-($O$61-$O$57)/12</f>
        <v>0.68333333333333368</v>
      </c>
      <c r="D38" s="125">
        <f>ROUNDDOWN(C38*$F$4*$E$21*$E$20,0)</f>
        <v>426</v>
      </c>
      <c r="E38" s="123">
        <f>ROUNDDOWN(C38*$H$4*$E$21*$E$20,0)</f>
        <v>0</v>
      </c>
      <c r="F38" s="124">
        <f>I38-($O$61-$O$57)/12</f>
        <v>0.68666666666666698</v>
      </c>
      <c r="G38" s="125">
        <f>ROUNDDOWN(F38*$F$4*$E$21*$E$20,0)</f>
        <v>428</v>
      </c>
      <c r="H38" s="123">
        <f>ROUNDDOWN(F38*$H$4*$E$21*$E$20,0)</f>
        <v>0</v>
      </c>
      <c r="I38" s="126">
        <f>L38-($O$61-$O$57)/12</f>
        <v>0.69000000000000028</v>
      </c>
      <c r="J38" s="125">
        <f>ROUNDDOWN(I38*$F$4*$E$21*$E$20,0)</f>
        <v>430</v>
      </c>
      <c r="K38" s="123">
        <f>ROUNDDOWN(I38*$H$4*$E$21*$E$20,0)</f>
        <v>0</v>
      </c>
      <c r="L38" s="126">
        <f>O38-($O$61-$O$57)/12</f>
        <v>0.69333333333333358</v>
      </c>
      <c r="M38" s="125">
        <f>ROUNDDOWN(L38*$F$4*$E$21*$E$20,0)</f>
        <v>432</v>
      </c>
      <c r="N38" s="123">
        <f>ROUNDDOWN(L38*$H$4*$E$21*$E$20,0)</f>
        <v>0</v>
      </c>
      <c r="O38" s="124">
        <f>R38-($O$61-$O$57)/12</f>
        <v>0.69666666666666688</v>
      </c>
      <c r="P38" s="125">
        <f>ROUNDDOWN(O38*$F$4*$E$21*$E$20,0)</f>
        <v>434</v>
      </c>
      <c r="Q38" s="123">
        <f>ROUNDDOWN(O38*$H$4*$E$21*$E$20,0)</f>
        <v>0</v>
      </c>
      <c r="R38" s="124">
        <f>U38-($O$61-$O$57)/12</f>
        <v>0.70000000000000018</v>
      </c>
      <c r="S38" s="125">
        <f>ROUNDDOWN(R38*$F$4*$E$21*$E$20,0)</f>
        <v>437</v>
      </c>
      <c r="T38" s="123">
        <f>ROUNDDOWN(R38*$H$4*$E$21*$E$20,0)</f>
        <v>0</v>
      </c>
      <c r="U38" s="124">
        <f>C61-($O$61-$O$57)/12</f>
        <v>0.70333333333333348</v>
      </c>
      <c r="V38" s="125">
        <f>ROUNDDOWN(U38*$F$4*$E$21*$E$20,0)</f>
        <v>439</v>
      </c>
      <c r="W38" s="123">
        <f>ROUNDDOWN(U38*$H$4*$E$21*$E$20,0)</f>
        <v>0</v>
      </c>
    </row>
    <row r="39" spans="2:23" x14ac:dyDescent="0.35">
      <c r="B39" s="88" t="s">
        <v>126</v>
      </c>
      <c r="C39" s="122">
        <f>F39-($O$62-$O$58)/12</f>
        <v>0.72416666666666685</v>
      </c>
      <c r="D39" s="125">
        <f>ROUNDDOWN(C39*$F$4*$E$21*$E$20,0)</f>
        <v>452</v>
      </c>
      <c r="E39" s="123">
        <f>ROUNDDOWN(C39*$H$4*$E$21*$E$20,0)</f>
        <v>0</v>
      </c>
      <c r="F39" s="124">
        <f>I39-($O$62-$O$58)/12</f>
        <v>0.7283333333333335</v>
      </c>
      <c r="G39" s="125">
        <f>ROUNDDOWN(F39*$F$4*$E$21*$E$20,0)</f>
        <v>454</v>
      </c>
      <c r="H39" s="123">
        <f>ROUNDDOWN(F39*$H$4*$E$21*$E$20,0)</f>
        <v>0</v>
      </c>
      <c r="I39" s="126">
        <f>L39-($O$62-$O$58)/12</f>
        <v>0.73250000000000015</v>
      </c>
      <c r="J39" s="125">
        <f>ROUNDDOWN(I39*$F$4*$E$21*$E$20,0)</f>
        <v>457</v>
      </c>
      <c r="K39" s="123">
        <f>ROUNDDOWN(I39*$H$4*$E$21*$E$20,0)</f>
        <v>0</v>
      </c>
      <c r="L39" s="126">
        <f>O39-($O$62-$O$58)/12</f>
        <v>0.7366666666666668</v>
      </c>
      <c r="M39" s="125">
        <f>ROUNDDOWN(L39*$F$4*$E$21*$E$20,0)</f>
        <v>459</v>
      </c>
      <c r="N39" s="123">
        <f>ROUNDDOWN(L39*$H$4*$E$21*$E$20,0)</f>
        <v>0</v>
      </c>
      <c r="O39" s="124">
        <f>R39-($O$62-$O$58)/12</f>
        <v>0.74083333333333345</v>
      </c>
      <c r="P39" s="125">
        <f>ROUNDDOWN(O39*$F$4*$E$21*$E$20,0)</f>
        <v>462</v>
      </c>
      <c r="Q39" s="123">
        <f>ROUNDDOWN(O39*$H$4*$E$21*$E$20,0)</f>
        <v>0</v>
      </c>
      <c r="R39" s="124">
        <f>U39-($O$62-$O$58)/12</f>
        <v>0.74500000000000011</v>
      </c>
      <c r="S39" s="125">
        <f>ROUNDDOWN(R39*$F$4*$E$21*$E$20,0)</f>
        <v>465</v>
      </c>
      <c r="T39" s="123">
        <f>ROUNDDOWN(R39*$H$4*$E$21*$E$20,0)</f>
        <v>0</v>
      </c>
      <c r="U39" s="124">
        <f>C62-($O$62-$O$58)/12</f>
        <v>0.74916666666666676</v>
      </c>
      <c r="V39" s="125">
        <f>ROUNDDOWN(U39*$F$4*$E$21*$E$20,0)</f>
        <v>467</v>
      </c>
      <c r="W39" s="123">
        <f>ROUNDDOWN(U39*$H$4*$E$21*$E$20,0)</f>
        <v>0</v>
      </c>
    </row>
    <row r="40" spans="2:23" ht="15" thickBot="1" x14ac:dyDescent="0.4">
      <c r="B40" s="80" t="s">
        <v>127</v>
      </c>
      <c r="C40" s="127">
        <f>F40-($O$63-$O$59)/12</f>
        <v>0.4916666666666662</v>
      </c>
      <c r="D40" s="125">
        <f>ROUNDDOWN(C40*$F$4*$E$21*$E$20,0)</f>
        <v>306</v>
      </c>
      <c r="E40" s="123">
        <f>ROUNDDOWN(C40*$H$4*$E$21*$E$20,0)</f>
        <v>0</v>
      </c>
      <c r="F40" s="128">
        <f>I40-($O$63-$O$59)/12</f>
        <v>0.50333333333333286</v>
      </c>
      <c r="G40" s="125">
        <f>ROUNDDOWN(F40*$F$4*$E$21*$E$20,0)</f>
        <v>314</v>
      </c>
      <c r="H40" s="123">
        <f>ROUNDDOWN(F40*$H$4*$E$21*$E$20,0)</f>
        <v>0</v>
      </c>
      <c r="I40" s="129">
        <f>L40-($O$63-$O$59)/12</f>
        <v>0.51499999999999957</v>
      </c>
      <c r="J40" s="125">
        <f>ROUNDDOWN(I40*$F$4*$E$21*$E$20,0)</f>
        <v>321</v>
      </c>
      <c r="K40" s="123">
        <f>ROUNDDOWN(I40*$H$4*$E$21*$E$20,0)</f>
        <v>0</v>
      </c>
      <c r="L40" s="129">
        <f>O40-($O$63-$O$59)/12</f>
        <v>0.52666666666666628</v>
      </c>
      <c r="M40" s="125">
        <f>ROUNDDOWN(L40*$F$4*$E$21*$E$20,0)</f>
        <v>328</v>
      </c>
      <c r="N40" s="123">
        <f>ROUNDDOWN(L40*$H$4*$E$21*$E$20,0)</f>
        <v>0</v>
      </c>
      <c r="O40" s="128">
        <f>R40-($O$63-$O$59)/12</f>
        <v>0.538333333333333</v>
      </c>
      <c r="P40" s="125">
        <f>ROUNDDOWN(O40*$F$4*$E$21*$E$20,0)</f>
        <v>336</v>
      </c>
      <c r="Q40" s="123">
        <f>ROUNDDOWN(O40*$H$4*$E$21*$E$20,0)</f>
        <v>0</v>
      </c>
      <c r="R40" s="128">
        <f>U40-($O$63-$O$59)/12</f>
        <v>0.54999999999999971</v>
      </c>
      <c r="S40" s="125">
        <f>ROUNDDOWN(R40*$F$4*$E$21*$E$20,0)</f>
        <v>343</v>
      </c>
      <c r="T40" s="123">
        <f>ROUNDDOWN(R40*$H$4*$E$21*$E$20,0)</f>
        <v>0</v>
      </c>
      <c r="U40" s="128">
        <f>C63-($O$63-$O$59)/12</f>
        <v>0.56166666666666643</v>
      </c>
      <c r="V40" s="125">
        <f>ROUNDDOWN(U40*$F$4*$E$21*$E$20,0)</f>
        <v>350</v>
      </c>
      <c r="W40" s="123">
        <f>ROUNDDOWN(U40*$H$4*$E$21*$E$20,0)</f>
        <v>0</v>
      </c>
    </row>
    <row r="41" spans="2:23" x14ac:dyDescent="0.35">
      <c r="B41" s="81"/>
      <c r="C41" s="131" t="s">
        <v>17</v>
      </c>
      <c r="D41" s="132"/>
      <c r="E41" s="133"/>
      <c r="F41" s="132"/>
      <c r="G41" s="132"/>
      <c r="H41" s="133"/>
      <c r="I41" s="132"/>
      <c r="J41" s="132"/>
      <c r="K41" s="133"/>
      <c r="L41" s="132"/>
      <c r="M41" s="132"/>
      <c r="N41" s="133"/>
      <c r="O41" s="132"/>
      <c r="P41" s="132"/>
      <c r="Q41" s="133"/>
      <c r="R41" s="132"/>
      <c r="S41" s="132"/>
      <c r="T41" s="133"/>
      <c r="U41" s="132"/>
      <c r="V41" s="132"/>
      <c r="W41" s="133"/>
    </row>
    <row r="42" spans="2:23" x14ac:dyDescent="0.35">
      <c r="B42" s="87" t="s">
        <v>120</v>
      </c>
      <c r="C42" s="122">
        <f>F42-($O$65-$O$61)/12</f>
        <v>0.72666666666666624</v>
      </c>
      <c r="D42" s="125">
        <f>ROUNDDOWN(C42*$F$4*$E$21*$E$20,0)</f>
        <v>453</v>
      </c>
      <c r="E42" s="123">
        <f>ROUNDDOWN(C42*$H$4*$E$21*$E$20,0)</f>
        <v>0</v>
      </c>
      <c r="F42" s="124">
        <f>I42-($O$65-$O$61)/12</f>
        <v>0.73333333333333295</v>
      </c>
      <c r="G42" s="125">
        <f>ROUNDDOWN(F42*$F$4*$E$21*$E$20,0)</f>
        <v>457</v>
      </c>
      <c r="H42" s="123">
        <f>ROUNDDOWN(F42*$H$4*$E$21*$E$20,0)</f>
        <v>0</v>
      </c>
      <c r="I42" s="126">
        <f>L42-($O$65-$O$61)/12</f>
        <v>0.73999999999999966</v>
      </c>
      <c r="J42" s="125">
        <f>ROUNDDOWN(I42*$F$4*$E$21*$E$20,0)</f>
        <v>462</v>
      </c>
      <c r="K42" s="123">
        <f>ROUNDDOWN(I42*$H$4*$E$21*$E$20,0)</f>
        <v>0</v>
      </c>
      <c r="L42" s="126">
        <f>O42-($O$65-$O$61)/12</f>
        <v>0.74666666666666637</v>
      </c>
      <c r="M42" s="125">
        <f>ROUNDDOWN(L42*$F$4*$E$21*$E$20,0)</f>
        <v>466</v>
      </c>
      <c r="N42" s="123">
        <f>ROUNDDOWN(L42*$H$4*$E$21*$E$20,0)</f>
        <v>0</v>
      </c>
      <c r="O42" s="124">
        <f>R42-($O$65-$O$61)/12</f>
        <v>0.75333333333333308</v>
      </c>
      <c r="P42" s="125">
        <f>ROUNDDOWN(O42*$F$4*$E$21*$E$20,0)</f>
        <v>470</v>
      </c>
      <c r="Q42" s="123">
        <f>ROUNDDOWN(O42*$H$4*$E$21*$E$20,0)</f>
        <v>0</v>
      </c>
      <c r="R42" s="124">
        <f>U42-($O$65-$O$61)/12</f>
        <v>0.75999999999999979</v>
      </c>
      <c r="S42" s="125">
        <f>ROUNDDOWN(R42*$F$4*$E$21*$E$20,0)</f>
        <v>474</v>
      </c>
      <c r="T42" s="123">
        <f>ROUNDDOWN(R42*$H$4*$E$21*$E$20,0)</f>
        <v>0</v>
      </c>
      <c r="U42" s="124">
        <f>C65-($O$65-$O$61)/12</f>
        <v>0.7666666666666665</v>
      </c>
      <c r="V42" s="125">
        <f>ROUNDDOWN(U42*$F$4*$E$21*$E$20,0)</f>
        <v>478</v>
      </c>
      <c r="W42" s="123">
        <f>ROUNDDOWN(U42*$H$4*$E$21*$E$20,0)</f>
        <v>0</v>
      </c>
    </row>
    <row r="43" spans="2:23" x14ac:dyDescent="0.35">
      <c r="B43" s="88" t="s">
        <v>126</v>
      </c>
      <c r="C43" s="122">
        <f>F43-($O$66-$O$62)/12</f>
        <v>0.77250000000000063</v>
      </c>
      <c r="D43" s="125">
        <f>ROUNDDOWN(C43*$F$4*$E$21*$E$20,0)</f>
        <v>482</v>
      </c>
      <c r="E43" s="123">
        <f>ROUNDDOWN(C43*$H$4*$E$21*$E$20,0)</f>
        <v>0</v>
      </c>
      <c r="F43" s="124">
        <f>I43-($O$66-$O$62)/12</f>
        <v>0.77500000000000058</v>
      </c>
      <c r="G43" s="125">
        <f>ROUNDDOWN(F43*$F$4*$E$21*$E$20,0)</f>
        <v>483</v>
      </c>
      <c r="H43" s="123">
        <f>ROUNDDOWN(F43*$H$4*$E$21*$E$20,0)</f>
        <v>0</v>
      </c>
      <c r="I43" s="126">
        <f>L43-($O$66-$O$62)/12</f>
        <v>0.77750000000000052</v>
      </c>
      <c r="J43" s="125">
        <f>ROUNDDOWN(I43*$F$4*$E$21*$E$20,0)</f>
        <v>485</v>
      </c>
      <c r="K43" s="123">
        <f>ROUNDDOWN(I43*$H$4*$E$21*$E$20,0)</f>
        <v>0</v>
      </c>
      <c r="L43" s="126">
        <f>O43-($O$66-$O$62)/12</f>
        <v>0.78000000000000047</v>
      </c>
      <c r="M43" s="125">
        <f>ROUNDDOWN(L43*$F$4*$E$21*$E$20,0)</f>
        <v>487</v>
      </c>
      <c r="N43" s="123">
        <f>ROUNDDOWN(L43*$H$4*$E$21*$E$20,0)</f>
        <v>0</v>
      </c>
      <c r="O43" s="124">
        <f>R43-($O$66-$O$62)/12</f>
        <v>0.78250000000000042</v>
      </c>
      <c r="P43" s="125">
        <f>ROUNDDOWN(O43*$F$4*$E$21*$E$20,0)</f>
        <v>488</v>
      </c>
      <c r="Q43" s="123">
        <f>ROUNDDOWN(O43*$H$4*$E$21*$E$20,0)</f>
        <v>0</v>
      </c>
      <c r="R43" s="124">
        <f>U43-($O$66-$O$62)/12</f>
        <v>0.78500000000000036</v>
      </c>
      <c r="S43" s="125">
        <f>ROUNDDOWN(R43*$F$4*$E$21*$E$20,0)</f>
        <v>490</v>
      </c>
      <c r="T43" s="123">
        <f>ROUNDDOWN(R43*$H$4*$E$21*$E$20,0)</f>
        <v>0</v>
      </c>
      <c r="U43" s="124">
        <f>C66-($O$66-$O$62)/12</f>
        <v>0.78750000000000031</v>
      </c>
      <c r="V43" s="125">
        <f>ROUNDDOWN(U43*$F$4*$E$21*$E$20,0)</f>
        <v>491</v>
      </c>
      <c r="W43" s="123">
        <f>ROUNDDOWN(U43*$H$4*$E$21*$E$20,0)</f>
        <v>0</v>
      </c>
    </row>
    <row r="44" spans="2:23" ht="15" thickBot="1" x14ac:dyDescent="0.4">
      <c r="B44" s="80" t="s">
        <v>127</v>
      </c>
      <c r="C44" s="138">
        <f>F44-($O$67-$O$63)/12</f>
        <v>0.62666666666666615</v>
      </c>
      <c r="D44" s="139">
        <f>ROUNDDOWN(C44*$F$4*$E$21*$E$20,0)</f>
        <v>391</v>
      </c>
      <c r="E44" s="142">
        <f>ROUNDDOWN(C44*$H$4*$E$21*$E$20,0)</f>
        <v>0</v>
      </c>
      <c r="F44" s="140">
        <f>I44-($O$67-$O$63)/12</f>
        <v>0.63333333333333286</v>
      </c>
      <c r="G44" s="139">
        <f>ROUNDDOWN(F44*$F$4*$E$21*$E$20,0)</f>
        <v>395</v>
      </c>
      <c r="H44" s="142">
        <f>ROUNDDOWN(F44*$H$4*$E$21*$E$20,0)</f>
        <v>0</v>
      </c>
      <c r="I44" s="141">
        <f>L44-($O$67-$O$63)/12</f>
        <v>0.63999999999999957</v>
      </c>
      <c r="J44" s="139">
        <f>ROUNDDOWN(I44*$F$4*$E$21*$E$20,0)</f>
        <v>399</v>
      </c>
      <c r="K44" s="142">
        <f>ROUNDDOWN(I44*$H$4*$E$21*$E$20,0)</f>
        <v>0</v>
      </c>
      <c r="L44" s="141">
        <f>O44-($O$67-$O$63)/12</f>
        <v>0.64666666666666628</v>
      </c>
      <c r="M44" s="139">
        <f>ROUNDDOWN(L44*$F$4*$E$21*$E$20,0)</f>
        <v>403</v>
      </c>
      <c r="N44" s="142">
        <f>ROUNDDOWN(L44*$H$4*$E$21*$E$20,0)</f>
        <v>0</v>
      </c>
      <c r="O44" s="140">
        <f>R44-($O$67-$O$63)/12</f>
        <v>0.65333333333333299</v>
      </c>
      <c r="P44" s="139">
        <f>ROUNDDOWN(O44*$F$4*$E$21*$E$20,0)</f>
        <v>407</v>
      </c>
      <c r="Q44" s="142">
        <f>ROUNDDOWN(O44*$H$4*$E$21*$E$20,0)</f>
        <v>0</v>
      </c>
      <c r="R44" s="140">
        <f>U44-($O$67-$O$63)/12</f>
        <v>0.6599999999999997</v>
      </c>
      <c r="S44" s="139">
        <f>ROUNDDOWN(R44*$F$4*$E$21*$E$20,0)</f>
        <v>412</v>
      </c>
      <c r="T44" s="142">
        <f>ROUNDDOWN(R44*$H$4*$E$21*$E$20,0)</f>
        <v>0</v>
      </c>
      <c r="U44" s="140">
        <f>C67-($O$67-$O$63)/12</f>
        <v>0.66666666666666641</v>
      </c>
      <c r="V44" s="139">
        <f>ROUNDDOWN(U44*$F$4*$E$21*$E$20,0)</f>
        <v>416</v>
      </c>
      <c r="W44" s="142">
        <f>ROUNDDOWN(U44*$H$4*$E$21*$E$20,0)</f>
        <v>0</v>
      </c>
    </row>
    <row r="45" spans="2:23" ht="15" thickBot="1" x14ac:dyDescent="0.4"/>
    <row r="46" spans="2:23" x14ac:dyDescent="0.35">
      <c r="B46" s="134" t="s">
        <v>119</v>
      </c>
      <c r="C46" s="134" t="s">
        <v>90</v>
      </c>
      <c r="D46" s="136"/>
      <c r="E46" s="137"/>
      <c r="F46" s="136" t="s">
        <v>91</v>
      </c>
      <c r="G46" s="136"/>
      <c r="H46" s="137"/>
      <c r="I46" s="136" t="s">
        <v>92</v>
      </c>
      <c r="J46" s="136"/>
      <c r="K46" s="137"/>
      <c r="L46" s="136" t="s">
        <v>93</v>
      </c>
      <c r="M46" s="136"/>
      <c r="N46" s="137"/>
      <c r="O46" s="136" t="s">
        <v>94</v>
      </c>
      <c r="P46" s="136"/>
      <c r="Q46" s="137"/>
      <c r="R46" s="136" t="s">
        <v>156</v>
      </c>
      <c r="S46" s="137"/>
    </row>
    <row r="47" spans="2:23" ht="15" thickBot="1" x14ac:dyDescent="0.4">
      <c r="B47" s="82"/>
      <c r="C47" s="86" t="s">
        <v>137</v>
      </c>
      <c r="D47" s="85" t="s">
        <v>150</v>
      </c>
      <c r="E47" s="84" t="s">
        <v>74</v>
      </c>
      <c r="F47" s="85" t="s">
        <v>137</v>
      </c>
      <c r="G47" s="85" t="s">
        <v>150</v>
      </c>
      <c r="H47" s="84" t="s">
        <v>74</v>
      </c>
      <c r="I47" s="85" t="s">
        <v>137</v>
      </c>
      <c r="J47" s="85" t="s">
        <v>150</v>
      </c>
      <c r="K47" s="84" t="s">
        <v>74</v>
      </c>
      <c r="L47" s="85" t="s">
        <v>137</v>
      </c>
      <c r="M47" s="85" t="s">
        <v>150</v>
      </c>
      <c r="N47" s="84" t="s">
        <v>74</v>
      </c>
      <c r="O47" s="85" t="s">
        <v>137</v>
      </c>
      <c r="P47" s="85" t="s">
        <v>150</v>
      </c>
      <c r="Q47" s="84" t="s">
        <v>74</v>
      </c>
      <c r="R47" s="85" t="s">
        <v>150</v>
      </c>
      <c r="S47" s="84" t="s">
        <v>74</v>
      </c>
    </row>
    <row r="48" spans="2:23" x14ac:dyDescent="0.35">
      <c r="B48" s="81"/>
      <c r="C48" s="162" t="s">
        <v>13</v>
      </c>
      <c r="D48" s="132"/>
      <c r="E48" s="133"/>
      <c r="F48" s="132"/>
      <c r="G48" s="132"/>
      <c r="H48" s="133"/>
      <c r="I48" s="132"/>
      <c r="J48" s="132"/>
      <c r="K48" s="133"/>
      <c r="L48" s="132"/>
      <c r="M48" s="132"/>
      <c r="N48" s="133"/>
      <c r="O48" s="132"/>
      <c r="P48" s="132"/>
      <c r="Q48" s="133"/>
      <c r="R48" s="132"/>
      <c r="S48" s="133"/>
    </row>
    <row r="49" spans="2:19" x14ac:dyDescent="0.35">
      <c r="B49" s="87" t="s">
        <v>120</v>
      </c>
      <c r="C49" s="126">
        <f>F49-($O$49/12)</f>
        <v>0.21333333333333332</v>
      </c>
      <c r="D49" s="125">
        <f>ROUNDDOWN(C49*$F$4*$E$21*$E$20,0)</f>
        <v>133</v>
      </c>
      <c r="E49" s="123">
        <f>ROUNDDOWN(C49*$H$4*$E$21*$E$20,0)</f>
        <v>0</v>
      </c>
      <c r="F49" s="124">
        <f>I49-($O$49/12)</f>
        <v>0.24</v>
      </c>
      <c r="G49" s="125">
        <f>ROUNDDOWN(F49*$F$4*$E$21*$E$20,0)</f>
        <v>149</v>
      </c>
      <c r="H49" s="123">
        <f>ROUNDDOWN(F49*$H$4*$E$21*$E$20,0)</f>
        <v>0</v>
      </c>
      <c r="I49" s="124">
        <f>L49-($O$49/12)</f>
        <v>0.26666666666666666</v>
      </c>
      <c r="J49" s="125">
        <f>ROUNDDOWN(I49*$F$4*$E$21*$E$20,0)</f>
        <v>166</v>
      </c>
      <c r="K49" s="123">
        <f>ROUNDDOWN(I49*$H$4*$E$21*$E$20,0)</f>
        <v>0</v>
      </c>
      <c r="L49" s="124">
        <f>O49-($O$49/12)</f>
        <v>0.29333333333333333</v>
      </c>
      <c r="M49" s="125">
        <f>ROUNDDOWN(L49*$F$4*$E$21*$E$20,0)</f>
        <v>183</v>
      </c>
      <c r="N49" s="123">
        <f>ROUNDDOWN(L49*$H$4*$E$21*$E$20,0)</f>
        <v>0</v>
      </c>
      <c r="O49" s="124">
        <f>E7</f>
        <v>0.32</v>
      </c>
      <c r="P49" s="125">
        <f>ROUNDDOWN(O49*$F$4*$E$21*$E$20,0)</f>
        <v>199</v>
      </c>
      <c r="Q49" s="123">
        <f>ROUNDDOWN(O49*$H$4*$E$21*$E$20,0)</f>
        <v>0</v>
      </c>
      <c r="R49" s="125">
        <f>P49</f>
        <v>199</v>
      </c>
      <c r="S49" s="123">
        <f>Q49</f>
        <v>0</v>
      </c>
    </row>
    <row r="50" spans="2:19" x14ac:dyDescent="0.35">
      <c r="B50" s="88" t="s">
        <v>126</v>
      </c>
      <c r="C50" s="126">
        <f>F50-($O$50/12)</f>
        <v>0.39999999999999997</v>
      </c>
      <c r="D50" s="125">
        <f>ROUNDDOWN(C50*$F$4*$E$21*$E$20,0)</f>
        <v>249</v>
      </c>
      <c r="E50" s="123">
        <f>ROUNDDOWN(C50*$H$4*$E$21*$E$20,0)</f>
        <v>0</v>
      </c>
      <c r="F50" s="124">
        <f>I50-($O$50/12)</f>
        <v>0.44999999999999996</v>
      </c>
      <c r="G50" s="125">
        <f>ROUNDDOWN(F50*$F$4*$E$21*$E$20,0)</f>
        <v>280</v>
      </c>
      <c r="H50" s="123">
        <f>ROUNDDOWN(F50*$H$4*$E$21*$E$20,0)</f>
        <v>0</v>
      </c>
      <c r="I50" s="124">
        <f>L50-($O$50/12)</f>
        <v>0.49999999999999994</v>
      </c>
      <c r="J50" s="125">
        <f>ROUNDDOWN(I50*$F$4*$E$21*$E$20,0)</f>
        <v>312</v>
      </c>
      <c r="K50" s="123">
        <f>ROUNDDOWN(I50*$H$4*$E$21*$E$20,0)</f>
        <v>0</v>
      </c>
      <c r="L50" s="124">
        <f>O50-($O$50/12)</f>
        <v>0.54999999999999993</v>
      </c>
      <c r="M50" s="125">
        <f>ROUNDDOWN(L50*$F$4*$E$21*$E$20,0)</f>
        <v>343</v>
      </c>
      <c r="N50" s="123">
        <f>ROUNDDOWN(L50*$H$4*$E$21*$E$20,0)</f>
        <v>0</v>
      </c>
      <c r="O50" s="124">
        <f>E8</f>
        <v>0.6</v>
      </c>
      <c r="P50" s="125">
        <f>ROUNDDOWN(O50*$F$4*$E$21*$E$20,0)</f>
        <v>374</v>
      </c>
      <c r="Q50" s="123">
        <f>ROUNDDOWN(O50*$H$4*$E$21*$E$20,0)</f>
        <v>0</v>
      </c>
      <c r="R50" s="125">
        <f t="shared" ref="R50:R51" si="0">P50</f>
        <v>374</v>
      </c>
      <c r="S50" s="123">
        <f t="shared" ref="S50:S51" si="1">Q50</f>
        <v>0</v>
      </c>
    </row>
    <row r="51" spans="2:19" ht="15" thickBot="1" x14ac:dyDescent="0.4">
      <c r="B51" s="80" t="s">
        <v>127</v>
      </c>
      <c r="C51" s="129">
        <f>F51-($O$51/12)</f>
        <v>0.14666666666666664</v>
      </c>
      <c r="D51" s="125">
        <f>ROUNDDOWN(C51*$F$4*$E$21*$E$20,0)</f>
        <v>91</v>
      </c>
      <c r="E51" s="123">
        <f>ROUNDDOWN(C51*$H$4*$E$21*$E$20,0)</f>
        <v>0</v>
      </c>
      <c r="F51" s="128">
        <f>I51-($O$51/12)</f>
        <v>0.16499999999999998</v>
      </c>
      <c r="G51" s="125">
        <f>ROUNDDOWN(F51*$F$4*$E$21*$E$20,0)</f>
        <v>103</v>
      </c>
      <c r="H51" s="123">
        <f>ROUNDDOWN(F51*$H$4*$E$21*$E$20,0)</f>
        <v>0</v>
      </c>
      <c r="I51" s="128">
        <f>L51-($O$51/12)</f>
        <v>0.18333333333333332</v>
      </c>
      <c r="J51" s="125">
        <f>ROUNDDOWN(I51*$F$4*$E$21*$E$20,0)</f>
        <v>114</v>
      </c>
      <c r="K51" s="123">
        <f>ROUNDDOWN(I51*$H$4*$E$21*$E$20,0)</f>
        <v>0</v>
      </c>
      <c r="L51" s="128">
        <f>O51-($O$51/12)</f>
        <v>0.20166666666666666</v>
      </c>
      <c r="M51" s="125">
        <f>ROUNDDOWN(L51*$F$4*$E$21*$E$20,0)</f>
        <v>125</v>
      </c>
      <c r="N51" s="123">
        <f>ROUNDDOWN(L51*$H$4*$E$21*$E$20,0)</f>
        <v>0</v>
      </c>
      <c r="O51" s="128">
        <f>E9</f>
        <v>0.22</v>
      </c>
      <c r="P51" s="125">
        <f>ROUNDDOWN(O51*$F$4*$E$21*$E$20,0)</f>
        <v>137</v>
      </c>
      <c r="Q51" s="123">
        <f>ROUNDDOWN(O51*$H$4*$E$21*$E$20,0)</f>
        <v>0</v>
      </c>
      <c r="R51" s="125">
        <f t="shared" si="0"/>
        <v>137</v>
      </c>
      <c r="S51" s="123">
        <f t="shared" si="1"/>
        <v>0</v>
      </c>
    </row>
    <row r="52" spans="2:19" x14ac:dyDescent="0.35">
      <c r="B52" s="81"/>
      <c r="C52" s="162" t="s">
        <v>14</v>
      </c>
      <c r="D52" s="132"/>
      <c r="E52" s="133"/>
      <c r="F52" s="132"/>
      <c r="G52" s="132"/>
      <c r="H52" s="133"/>
      <c r="I52" s="132"/>
      <c r="J52" s="132"/>
      <c r="K52" s="133"/>
      <c r="L52" s="132"/>
      <c r="M52" s="132"/>
      <c r="N52" s="133"/>
      <c r="O52" s="132"/>
      <c r="P52" s="132"/>
      <c r="Q52" s="133"/>
      <c r="R52" s="132"/>
      <c r="S52" s="133"/>
    </row>
    <row r="53" spans="2:19" x14ac:dyDescent="0.35">
      <c r="B53" s="87" t="s">
        <v>120</v>
      </c>
      <c r="C53" s="126">
        <f>F53-(($O$53-$O$49)/12)</f>
        <v>0.53333333333333355</v>
      </c>
      <c r="D53" s="125">
        <f>ROUNDDOWN(C53*$F$4*$E$21*$E$20,0)</f>
        <v>333</v>
      </c>
      <c r="E53" s="123">
        <f>ROUNDDOWN(C53*$H$4*$E$21*$E$20,0)</f>
        <v>0</v>
      </c>
      <c r="F53" s="124">
        <f>I53-(($O$53-$O$49)/12)</f>
        <v>0.56000000000000016</v>
      </c>
      <c r="G53" s="125">
        <f>ROUNDDOWN(F53*$F$4*$E$21*$E$20,0)</f>
        <v>349</v>
      </c>
      <c r="H53" s="123">
        <f>ROUNDDOWN(F53*$H$4*$E$21*$E$20,0)</f>
        <v>0</v>
      </c>
      <c r="I53" s="124">
        <f>L53-(($O$53-$O$49)/12)</f>
        <v>0.58666666666666678</v>
      </c>
      <c r="J53" s="125">
        <f>ROUNDDOWN(I53*$F$4*$E$21*$E$20,0)</f>
        <v>366</v>
      </c>
      <c r="K53" s="123">
        <f>ROUNDDOWN(I53*$H$4*$E$21*$E$20,0)</f>
        <v>0</v>
      </c>
      <c r="L53" s="124">
        <f>O53-(($O$53-$O$49)/12)</f>
        <v>0.6133333333333334</v>
      </c>
      <c r="M53" s="125">
        <f>ROUNDDOWN(L53*$F$4*$E$21*$E$20,0)</f>
        <v>382</v>
      </c>
      <c r="N53" s="123">
        <f>ROUNDDOWN(L53*$H$4*$E$21*$E$20,0)</f>
        <v>0</v>
      </c>
      <c r="O53" s="124">
        <f>F7</f>
        <v>0.64</v>
      </c>
      <c r="P53" s="125">
        <f>ROUNDDOWN(O53*$F$4*$E$21*$E$20,0)</f>
        <v>399</v>
      </c>
      <c r="Q53" s="123">
        <f>ROUNDDOWN(O53*$H$4*$E$21*$E$20,0)</f>
        <v>0</v>
      </c>
      <c r="R53" s="125">
        <f>P53-P49</f>
        <v>200</v>
      </c>
      <c r="S53" s="123">
        <f>Q53-Q49</f>
        <v>0</v>
      </c>
    </row>
    <row r="54" spans="2:19" x14ac:dyDescent="0.35">
      <c r="B54" s="88" t="s">
        <v>126</v>
      </c>
      <c r="C54" s="126">
        <f>F54-(($O$54-$O$50)/12)</f>
        <v>0.66666666666666674</v>
      </c>
      <c r="D54" s="125">
        <f>ROUNDDOWN(C54*$F$4*$E$21*$E$20,0)</f>
        <v>416</v>
      </c>
      <c r="E54" s="123">
        <f>ROUNDDOWN(C54*$H$4*$E$21*$E$20,0)</f>
        <v>0</v>
      </c>
      <c r="F54" s="124">
        <f>I54-(($O$54-$O$50)/12)</f>
        <v>0.67500000000000004</v>
      </c>
      <c r="G54" s="125">
        <f>ROUNDDOWN(F54*$F$4*$E$21*$E$20,0)</f>
        <v>421</v>
      </c>
      <c r="H54" s="123">
        <f>ROUNDDOWN(F54*$H$4*$E$21*$E$20,0)</f>
        <v>0</v>
      </c>
      <c r="I54" s="124">
        <f>L54-(($O$54-$O$50)/12)</f>
        <v>0.68333333333333335</v>
      </c>
      <c r="J54" s="125">
        <f>ROUNDDOWN(I54*$F$4*$E$21*$E$20,0)</f>
        <v>426</v>
      </c>
      <c r="K54" s="123">
        <f>ROUNDDOWN(I54*$H$4*$E$21*$E$20,0)</f>
        <v>0</v>
      </c>
      <c r="L54" s="124">
        <f>O54-(($O$54-$O$50)/12)</f>
        <v>0.69166666666666665</v>
      </c>
      <c r="M54" s="125">
        <f>ROUNDDOWN(L54*$F$4*$E$21*$E$20,0)</f>
        <v>431</v>
      </c>
      <c r="N54" s="123">
        <f>ROUNDDOWN(L54*$H$4*$E$21*$E$20,0)</f>
        <v>0</v>
      </c>
      <c r="O54" s="124">
        <f>F8</f>
        <v>0.7</v>
      </c>
      <c r="P54" s="125">
        <f>ROUNDDOWN(O54*$F$4*$E$21*$E$20,0)</f>
        <v>437</v>
      </c>
      <c r="Q54" s="123">
        <f>ROUNDDOWN(O54*$H$4*$E$21*$E$20,0)</f>
        <v>0</v>
      </c>
      <c r="R54" s="125">
        <f t="shared" ref="R54:S54" si="2">P54-P50</f>
        <v>63</v>
      </c>
      <c r="S54" s="123">
        <f t="shared" si="2"/>
        <v>0</v>
      </c>
    </row>
    <row r="55" spans="2:19" ht="15" thickBot="1" x14ac:dyDescent="0.4">
      <c r="B55" s="80" t="s">
        <v>127</v>
      </c>
      <c r="C55" s="129">
        <f>F55-(($O$55-$O$51)/12)</f>
        <v>0.3</v>
      </c>
      <c r="D55" s="125">
        <f>ROUNDDOWN(C55*$F$4*$E$21*$E$20,0)</f>
        <v>187</v>
      </c>
      <c r="E55" s="123">
        <f>ROUNDDOWN(C55*$H$4*$E$21*$E$20,0)</f>
        <v>0</v>
      </c>
      <c r="F55" s="128">
        <f>I55-(($O$55-$O$51)/12)</f>
        <v>0.31</v>
      </c>
      <c r="G55" s="125">
        <f>ROUNDDOWN(F55*$F$4*$E$21*$E$20,0)</f>
        <v>193</v>
      </c>
      <c r="H55" s="123">
        <f>ROUNDDOWN(F55*$H$4*$E$21*$E$20,0)</f>
        <v>0</v>
      </c>
      <c r="I55" s="128">
        <f>L55-(($O$55-$O$51)/12)</f>
        <v>0.32</v>
      </c>
      <c r="J55" s="125">
        <f>ROUNDDOWN(I55*$F$4*$E$21*$E$20,0)</f>
        <v>199</v>
      </c>
      <c r="K55" s="123">
        <f>ROUNDDOWN(I55*$H$4*$E$21*$E$20,0)</f>
        <v>0</v>
      </c>
      <c r="L55" s="128">
        <f>O55-(($O$55-$O$51)/12)</f>
        <v>0.33</v>
      </c>
      <c r="M55" s="125">
        <f>ROUNDDOWN(L55*$F$4*$E$21*$E$20,0)</f>
        <v>206</v>
      </c>
      <c r="N55" s="123">
        <f>ROUNDDOWN(L55*$H$4*$E$21*$E$20,0)</f>
        <v>0</v>
      </c>
      <c r="O55" s="128">
        <f>F9</f>
        <v>0.34</v>
      </c>
      <c r="P55" s="125">
        <f>ROUNDDOWN(O55*$F$4*$E$21*$E$20,0)</f>
        <v>212</v>
      </c>
      <c r="Q55" s="123">
        <f>ROUNDDOWN(O55*$H$4*$E$21*$E$20,0)</f>
        <v>0</v>
      </c>
      <c r="R55" s="125">
        <f t="shared" ref="R55:S55" si="3">P55-P51</f>
        <v>75</v>
      </c>
      <c r="S55" s="123">
        <f t="shared" si="3"/>
        <v>0</v>
      </c>
    </row>
    <row r="56" spans="2:19" x14ac:dyDescent="0.35">
      <c r="B56" s="81"/>
      <c r="C56" s="162" t="s">
        <v>15</v>
      </c>
      <c r="D56" s="132"/>
      <c r="E56" s="133"/>
      <c r="F56" s="132"/>
      <c r="G56" s="132"/>
      <c r="H56" s="133"/>
      <c r="I56" s="132"/>
      <c r="J56" s="132"/>
      <c r="K56" s="133"/>
      <c r="L56" s="132"/>
      <c r="M56" s="132"/>
      <c r="N56" s="133"/>
      <c r="O56" s="132"/>
      <c r="P56" s="132"/>
      <c r="Q56" s="133"/>
      <c r="R56" s="132"/>
      <c r="S56" s="133"/>
    </row>
    <row r="57" spans="2:19" x14ac:dyDescent="0.35">
      <c r="B57" s="87" t="s">
        <v>120</v>
      </c>
      <c r="C57" s="126">
        <f>F57-($O$57-$O$53)/12</f>
        <v>0.66666666666666685</v>
      </c>
      <c r="D57" s="125">
        <f>ROUNDDOWN(C57*$F$4*$E$21*$E$20,0)</f>
        <v>416</v>
      </c>
      <c r="E57" s="123">
        <f>ROUNDDOWN(C57*$H$4*$E$21*$E$20,0)</f>
        <v>0</v>
      </c>
      <c r="F57" s="126">
        <f>I57-($O$57-$O$53)/12</f>
        <v>0.67000000000000015</v>
      </c>
      <c r="G57" s="125">
        <f>ROUNDDOWN(F57*$F$4*$E$21*$E$20,0)</f>
        <v>418</v>
      </c>
      <c r="H57" s="123">
        <f>ROUNDDOWN(F57*$H$4*$E$21*$E$20,0)</f>
        <v>0</v>
      </c>
      <c r="I57" s="126">
        <f>L57-($O$57-$O$53)/12</f>
        <v>0.67333333333333345</v>
      </c>
      <c r="J57" s="125">
        <f>ROUNDDOWN(I57*$F$4*$E$21*$E$20,0)</f>
        <v>420</v>
      </c>
      <c r="K57" s="123">
        <f>ROUNDDOWN(I57*$H$4*$E$21*$E$20,0)</f>
        <v>0</v>
      </c>
      <c r="L57" s="126">
        <f>O57-($O$57-$O$53)/12</f>
        <v>0.67666666666666675</v>
      </c>
      <c r="M57" s="125">
        <f>ROUNDDOWN(L57*$F$4*$E$21*$E$20,0)</f>
        <v>422</v>
      </c>
      <c r="N57" s="123">
        <f>ROUNDDOWN(L57*$H$4*$E$21*$E$20,0)</f>
        <v>0</v>
      </c>
      <c r="O57" s="126">
        <f>G7</f>
        <v>0.68</v>
      </c>
      <c r="P57" s="125">
        <f>ROUNDDOWN(O57*$F$4*$E$21*$E$20,0)</f>
        <v>424</v>
      </c>
      <c r="Q57" s="123">
        <f>ROUNDDOWN(O57*$H$4*$E$21*$E$20,0)</f>
        <v>0</v>
      </c>
      <c r="R57" s="125">
        <f>P57-P53</f>
        <v>25</v>
      </c>
      <c r="S57" s="123">
        <f>Q57-Q53</f>
        <v>0</v>
      </c>
    </row>
    <row r="58" spans="2:19" x14ac:dyDescent="0.35">
      <c r="B58" s="88" t="s">
        <v>126</v>
      </c>
      <c r="C58" s="126">
        <f>F58-($O$58-$O$54)/12</f>
        <v>0.71333333333333315</v>
      </c>
      <c r="D58" s="125">
        <f>ROUNDDOWN(C58*$F$4*$E$21*$E$20,0)</f>
        <v>445</v>
      </c>
      <c r="E58" s="123">
        <f>ROUNDDOWN(C58*$H$4*$E$21*$E$20,0)</f>
        <v>0</v>
      </c>
      <c r="F58" s="126">
        <f>I58-($O$58-$O$54)/12</f>
        <v>0.71499999999999986</v>
      </c>
      <c r="G58" s="125">
        <f>ROUNDDOWN(F58*$F$4*$E$21*$E$20,0)</f>
        <v>446</v>
      </c>
      <c r="H58" s="123">
        <f>ROUNDDOWN(F58*$H$4*$E$21*$E$20,0)</f>
        <v>0</v>
      </c>
      <c r="I58" s="126">
        <f>L58-($O$58-$O$54)/12</f>
        <v>0.71666666666666656</v>
      </c>
      <c r="J58" s="125">
        <f>ROUNDDOWN(I58*$F$4*$E$21*$E$20,0)</f>
        <v>447</v>
      </c>
      <c r="K58" s="123">
        <f>ROUNDDOWN(I58*$H$4*$E$21*$E$20,0)</f>
        <v>0</v>
      </c>
      <c r="L58" s="126">
        <f>O58-($O$58-$O$54)/12</f>
        <v>0.71833333333333327</v>
      </c>
      <c r="M58" s="125">
        <f>ROUNDDOWN(L58*$F$4*$E$21*$E$20,0)</f>
        <v>448</v>
      </c>
      <c r="N58" s="123">
        <f>ROUNDDOWN(L58*$H$4*$E$21*$E$20,0)</f>
        <v>0</v>
      </c>
      <c r="O58" s="126">
        <f>G8</f>
        <v>0.72</v>
      </c>
      <c r="P58" s="125">
        <f>ROUNDDOWN(O58*$F$4*$E$21*$E$20,0)</f>
        <v>449</v>
      </c>
      <c r="Q58" s="123">
        <f>ROUNDDOWN(O58*$H$4*$E$21*$E$20,0)</f>
        <v>0</v>
      </c>
      <c r="R58" s="125">
        <f t="shared" ref="R58:R59" si="4">P58-P54</f>
        <v>12</v>
      </c>
      <c r="S58" s="123">
        <f t="shared" ref="S58:S59" si="5">Q58-Q54</f>
        <v>0</v>
      </c>
    </row>
    <row r="59" spans="2:19" ht="15" thickBot="1" x14ac:dyDescent="0.4">
      <c r="B59" s="80" t="s">
        <v>127</v>
      </c>
      <c r="C59" s="129">
        <f>F59-($O$59-$O$55)/12</f>
        <v>0.43333333333333335</v>
      </c>
      <c r="D59" s="125">
        <f>ROUNDDOWN(C59*$F$4*$E$21*$E$20,0)</f>
        <v>270</v>
      </c>
      <c r="E59" s="123">
        <f>ROUNDDOWN(C59*$H$4*$E$21*$E$20,0)</f>
        <v>0</v>
      </c>
      <c r="F59" s="129">
        <f>I59-($O$59-$O$55)/12</f>
        <v>0.44500000000000001</v>
      </c>
      <c r="G59" s="125">
        <f>ROUNDDOWN(F59*$F$4*$E$21*$E$20,0)</f>
        <v>277</v>
      </c>
      <c r="H59" s="123">
        <f>ROUNDDOWN(F59*$H$4*$E$21*$E$20,0)</f>
        <v>0</v>
      </c>
      <c r="I59" s="129">
        <f>L59-($O$59-$O$55)/12</f>
        <v>0.45666666666666667</v>
      </c>
      <c r="J59" s="125">
        <f>ROUNDDOWN(I59*$F$4*$E$21*$E$20,0)</f>
        <v>285</v>
      </c>
      <c r="K59" s="123">
        <f>ROUNDDOWN(I59*$H$4*$E$21*$E$20,0)</f>
        <v>0</v>
      </c>
      <c r="L59" s="129">
        <f>O59-($O$59-$O$55)/12</f>
        <v>0.46833333333333332</v>
      </c>
      <c r="M59" s="125">
        <f>ROUNDDOWN(L59*$F$4*$E$21*$E$20,0)</f>
        <v>292</v>
      </c>
      <c r="N59" s="123">
        <f>ROUNDDOWN(L59*$H$4*$E$21*$E$20,0)</f>
        <v>0</v>
      </c>
      <c r="O59" s="129">
        <f>G9</f>
        <v>0.48</v>
      </c>
      <c r="P59" s="125">
        <f>ROUNDDOWN(O59*$F$4*$E$21*$E$20,0)</f>
        <v>299</v>
      </c>
      <c r="Q59" s="123">
        <f>ROUNDDOWN(O59*$H$4*$E$21*$E$20,0)</f>
        <v>0</v>
      </c>
      <c r="R59" s="125">
        <f t="shared" si="4"/>
        <v>87</v>
      </c>
      <c r="S59" s="123">
        <f t="shared" si="5"/>
        <v>0</v>
      </c>
    </row>
    <row r="60" spans="2:19" x14ac:dyDescent="0.35">
      <c r="B60" s="81"/>
      <c r="C60" s="162" t="s">
        <v>16</v>
      </c>
      <c r="D60" s="132"/>
      <c r="E60" s="133"/>
      <c r="F60" s="132"/>
      <c r="G60" s="132"/>
      <c r="H60" s="133"/>
      <c r="I60" s="132"/>
      <c r="J60" s="132"/>
      <c r="K60" s="133"/>
      <c r="L60" s="132"/>
      <c r="M60" s="132"/>
      <c r="N60" s="133"/>
      <c r="O60" s="132"/>
      <c r="P60" s="132"/>
      <c r="Q60" s="133"/>
      <c r="R60" s="132"/>
      <c r="S60" s="133"/>
    </row>
    <row r="61" spans="2:19" x14ac:dyDescent="0.35">
      <c r="B61" s="87" t="s">
        <v>120</v>
      </c>
      <c r="C61" s="126">
        <f>F61-($O$61-$O$57)/12</f>
        <v>0.70666666666666678</v>
      </c>
      <c r="D61" s="125">
        <f>ROUNDDOWN(C61*$F$4*$E$21*$E$20,0)</f>
        <v>441</v>
      </c>
      <c r="E61" s="123">
        <f>ROUNDDOWN(C61*$H$4*$E$21*$E$20,0)</f>
        <v>0</v>
      </c>
      <c r="F61" s="126">
        <f>I61-($O$61-$O$57)/12</f>
        <v>0.71000000000000008</v>
      </c>
      <c r="G61" s="125">
        <f>ROUNDDOWN(F61*$F$4*$E$21*$E$20,0)</f>
        <v>443</v>
      </c>
      <c r="H61" s="123">
        <f>ROUNDDOWN(F61*$H$4*$E$21*$E$20,0)</f>
        <v>0</v>
      </c>
      <c r="I61" s="126">
        <f>L61-($O$61-$O$57)/12</f>
        <v>0.71333333333333337</v>
      </c>
      <c r="J61" s="125">
        <f>ROUNDDOWN(I61*$F$4*$E$21*$E$20,0)</f>
        <v>445</v>
      </c>
      <c r="K61" s="123">
        <f>ROUNDDOWN(I61*$H$4*$E$21*$E$20,0)</f>
        <v>0</v>
      </c>
      <c r="L61" s="126">
        <f>O61-($O$61-$O$57)/12</f>
        <v>0.71666666666666667</v>
      </c>
      <c r="M61" s="125">
        <f>ROUNDDOWN(L61*$F$4*$E$21*$E$20,0)</f>
        <v>447</v>
      </c>
      <c r="N61" s="123">
        <f>ROUNDDOWN(L61*$H$4*$E$21*$E$20,0)</f>
        <v>0</v>
      </c>
      <c r="O61" s="126">
        <f>H7</f>
        <v>0.72</v>
      </c>
      <c r="P61" s="125">
        <f>ROUNDDOWN(O61*$F$4*$E$21*$E$20,0)</f>
        <v>449</v>
      </c>
      <c r="Q61" s="123">
        <f>ROUNDDOWN(O61*$H$4*$E$21*$E$20,0)</f>
        <v>0</v>
      </c>
      <c r="R61" s="125">
        <f>P61-P57</f>
        <v>25</v>
      </c>
      <c r="S61" s="123">
        <f>Q61-Q57</f>
        <v>0</v>
      </c>
    </row>
    <row r="62" spans="2:19" x14ac:dyDescent="0.35">
      <c r="B62" s="88" t="s">
        <v>126</v>
      </c>
      <c r="C62" s="126">
        <f>F62-($O$62-$O$58)/12</f>
        <v>0.75333333333333341</v>
      </c>
      <c r="D62" s="125">
        <f>ROUNDDOWN(C62*$F$4*$E$21*$E$20,0)</f>
        <v>470</v>
      </c>
      <c r="E62" s="123">
        <f>ROUNDDOWN(C62*$H$4*$E$21*$E$20,0)</f>
        <v>0</v>
      </c>
      <c r="F62" s="126">
        <f>I62-($O$62-$O$58)/12</f>
        <v>0.75750000000000006</v>
      </c>
      <c r="G62" s="125">
        <f>ROUNDDOWN(F62*$F$4*$E$21*$E$20,0)</f>
        <v>472</v>
      </c>
      <c r="H62" s="123">
        <f>ROUNDDOWN(F62*$H$4*$E$21*$E$20,0)</f>
        <v>0</v>
      </c>
      <c r="I62" s="126">
        <f>L62-($O$62-$O$58)/12</f>
        <v>0.76166666666666671</v>
      </c>
      <c r="J62" s="125">
        <f>ROUNDDOWN(I62*$F$4*$E$21*$E$20,0)</f>
        <v>475</v>
      </c>
      <c r="K62" s="123">
        <f>ROUNDDOWN(I62*$H$4*$E$21*$E$20,0)</f>
        <v>0</v>
      </c>
      <c r="L62" s="126">
        <f>O62-($O$62-$O$58)/12</f>
        <v>0.76583333333333337</v>
      </c>
      <c r="M62" s="125">
        <f>ROUNDDOWN(L62*$F$4*$E$21*$E$20,0)</f>
        <v>478</v>
      </c>
      <c r="N62" s="123">
        <f>ROUNDDOWN(L62*$H$4*$E$21*$E$20,0)</f>
        <v>0</v>
      </c>
      <c r="O62" s="126">
        <f>H8</f>
        <v>0.77</v>
      </c>
      <c r="P62" s="125">
        <f>ROUNDDOWN(O62*$F$4*$E$21*$E$20,0)</f>
        <v>480</v>
      </c>
      <c r="Q62" s="123">
        <f>ROUNDDOWN(O62*$H$4*$E$21*$E$20,0)</f>
        <v>0</v>
      </c>
      <c r="R62" s="125">
        <f t="shared" ref="R62:R63" si="6">P62-P58</f>
        <v>31</v>
      </c>
      <c r="S62" s="123">
        <f t="shared" ref="S62:S63" si="7">Q62-Q58</f>
        <v>0</v>
      </c>
    </row>
    <row r="63" spans="2:19" ht="15" thickBot="1" x14ac:dyDescent="0.4">
      <c r="B63" s="80" t="s">
        <v>127</v>
      </c>
      <c r="C63" s="129">
        <f>F63-($O$63-$O$59)/12</f>
        <v>0.57333333333333314</v>
      </c>
      <c r="D63" s="125">
        <f>ROUNDDOWN(C63*$F$4*$E$21*$E$20,0)</f>
        <v>357</v>
      </c>
      <c r="E63" s="123">
        <f>ROUNDDOWN(C63*$H$4*$E$21*$E$20,0)</f>
        <v>0</v>
      </c>
      <c r="F63" s="129">
        <f>I63-($O$63-$O$59)/12</f>
        <v>0.58499999999999985</v>
      </c>
      <c r="G63" s="125">
        <f>ROUNDDOWN(F63*$F$4*$E$21*$E$20,0)</f>
        <v>365</v>
      </c>
      <c r="H63" s="123">
        <f>ROUNDDOWN(F63*$H$4*$E$21*$E$20,0)</f>
        <v>0</v>
      </c>
      <c r="I63" s="129">
        <f>L63-($O$63-$O$59)/12</f>
        <v>0.59666666666666657</v>
      </c>
      <c r="J63" s="125">
        <f>ROUNDDOWN(I63*$F$4*$E$21*$E$20,0)</f>
        <v>372</v>
      </c>
      <c r="K63" s="123">
        <f>ROUNDDOWN(I63*$H$4*$E$21*$E$20,0)</f>
        <v>0</v>
      </c>
      <c r="L63" s="129">
        <f>O63-($O$63-$O$59)/12</f>
        <v>0.60833333333333328</v>
      </c>
      <c r="M63" s="125">
        <f>ROUNDDOWN(L63*$F$4*$E$21*$E$20,0)</f>
        <v>379</v>
      </c>
      <c r="N63" s="123">
        <f>ROUNDDOWN(L63*$H$4*$E$21*$E$20,0)</f>
        <v>0</v>
      </c>
      <c r="O63" s="129">
        <f>H9</f>
        <v>0.62</v>
      </c>
      <c r="P63" s="125">
        <f>ROUNDDOWN(O63*$F$4*$E$21*$E$20,0)</f>
        <v>387</v>
      </c>
      <c r="Q63" s="123">
        <f>ROUNDDOWN(O63*$H$4*$E$21*$E$20,0)</f>
        <v>0</v>
      </c>
      <c r="R63" s="125">
        <f t="shared" si="6"/>
        <v>88</v>
      </c>
      <c r="S63" s="123">
        <f t="shared" si="7"/>
        <v>0</v>
      </c>
    </row>
    <row r="64" spans="2:19" x14ac:dyDescent="0.35">
      <c r="B64" s="81"/>
      <c r="C64" s="162" t="s">
        <v>17</v>
      </c>
      <c r="D64" s="132"/>
      <c r="E64" s="133"/>
      <c r="F64" s="132"/>
      <c r="G64" s="132"/>
      <c r="H64" s="133"/>
      <c r="I64" s="132"/>
      <c r="J64" s="132"/>
      <c r="K64" s="133"/>
      <c r="L64" s="132"/>
      <c r="M64" s="132"/>
      <c r="N64" s="133"/>
      <c r="O64" s="132"/>
      <c r="P64" s="132"/>
      <c r="Q64" s="133"/>
      <c r="R64" s="132"/>
      <c r="S64" s="133"/>
    </row>
    <row r="65" spans="2:19" x14ac:dyDescent="0.35">
      <c r="B65" s="87" t="s">
        <v>120</v>
      </c>
      <c r="C65" s="354">
        <f>F65-($O$65-$O$61)/12</f>
        <v>0.77333333333333321</v>
      </c>
      <c r="D65" s="355">
        <f>ROUNDDOWN(C65*$F$4*$E$21*$E$20,0)</f>
        <v>482</v>
      </c>
      <c r="E65" s="356">
        <f>ROUNDDOWN(C65*$H$4*$E$21*$E$20,0)</f>
        <v>0</v>
      </c>
      <c r="F65" s="354">
        <f>I65-($O$65-$O$61)/12</f>
        <v>0.77999999999999992</v>
      </c>
      <c r="G65" s="355">
        <f>ROUNDDOWN(F65*$F$4*$E$21*$E$20,0)</f>
        <v>487</v>
      </c>
      <c r="H65" s="356">
        <f>ROUNDDOWN(F65*$H$4*$E$21*$E$20,0)</f>
        <v>0</v>
      </c>
      <c r="I65" s="354">
        <f>L65-($O$65-$O$61)/12</f>
        <v>0.78666666666666663</v>
      </c>
      <c r="J65" s="355">
        <f>ROUNDDOWN(I65*$F$4*$E$21*$E$20,0)</f>
        <v>491</v>
      </c>
      <c r="K65" s="356">
        <f>ROUNDDOWN(I65*$H$4*$E$21*$E$20,0)</f>
        <v>0</v>
      </c>
      <c r="L65" s="354">
        <f>O65-($O$65-$O$61)/12</f>
        <v>0.79333333333333333</v>
      </c>
      <c r="M65" s="355">
        <f>ROUNDDOWN(L65*$F$4*$E$21*$E$20,0)</f>
        <v>495</v>
      </c>
      <c r="N65" s="356">
        <f>ROUNDDOWN(L65*$H$4*$E$21*$E$20,0)</f>
        <v>0</v>
      </c>
      <c r="O65" s="354">
        <f>I7</f>
        <v>0.8</v>
      </c>
      <c r="P65" s="355">
        <f>ROUNDDOWN(O65*$F$4*$E$21*$E$20,0)</f>
        <v>499</v>
      </c>
      <c r="Q65" s="356">
        <f>ROUNDDOWN(O65*$H$4*$E$21*$E$20,0)</f>
        <v>0</v>
      </c>
      <c r="R65" s="355">
        <f>P65-P61</f>
        <v>50</v>
      </c>
      <c r="S65" s="356">
        <f>Q65-Q61</f>
        <v>0</v>
      </c>
    </row>
    <row r="66" spans="2:19" ht="15.75" customHeight="1" x14ac:dyDescent="0.35">
      <c r="B66" s="88" t="s">
        <v>126</v>
      </c>
      <c r="C66" s="126">
        <f>F66-($O$66-$O$62)/12</f>
        <v>0.79000000000000026</v>
      </c>
      <c r="D66" s="125">
        <f>ROUNDDOWN(C66*$F$4*$E$21*$E$20,0)</f>
        <v>493</v>
      </c>
      <c r="E66" s="123">
        <f>ROUNDDOWN(C66*$H$4*$E$21*$E$20,0)</f>
        <v>0</v>
      </c>
      <c r="F66" s="126">
        <f>I66-($O$66-$O$62)/12</f>
        <v>0.7925000000000002</v>
      </c>
      <c r="G66" s="125">
        <f>ROUNDDOWN(F66*$F$4*$E$21*$E$20,0)</f>
        <v>494</v>
      </c>
      <c r="H66" s="123">
        <f>ROUNDDOWN(F66*$H$4*$E$21*$E$20,0)</f>
        <v>0</v>
      </c>
      <c r="I66" s="126">
        <f>L66-($O$66-$O$62)/12</f>
        <v>0.79500000000000015</v>
      </c>
      <c r="J66" s="125">
        <f>ROUNDDOWN(I66*$F$4*$E$21*$E$20,0)</f>
        <v>496</v>
      </c>
      <c r="K66" s="123">
        <f>ROUNDDOWN(I66*$H$4*$E$21*$E$20,0)</f>
        <v>0</v>
      </c>
      <c r="L66" s="126">
        <f>O66-($O$66-$O$62)/12</f>
        <v>0.7975000000000001</v>
      </c>
      <c r="M66" s="125">
        <f>ROUNDDOWN(L66*$F$4*$E$21*$E$20,0)</f>
        <v>497</v>
      </c>
      <c r="N66" s="123">
        <f>ROUNDDOWN(L66*$H$4*$E$21*$E$20,0)</f>
        <v>0</v>
      </c>
      <c r="O66" s="126">
        <f>I8</f>
        <v>0.8</v>
      </c>
      <c r="P66" s="125">
        <f>ROUNDDOWN(O66*$F$4*$E$21*$E$20,0)</f>
        <v>499</v>
      </c>
      <c r="Q66" s="123">
        <f>ROUNDDOWN(O66*$H$4*$E$21*$E$20,0)</f>
        <v>0</v>
      </c>
      <c r="R66" s="125">
        <f t="shared" ref="R66:R67" si="8">P66-P62</f>
        <v>19</v>
      </c>
      <c r="S66" s="123">
        <f t="shared" ref="S66:S67" si="9">Q66-Q62</f>
        <v>0</v>
      </c>
    </row>
    <row r="67" spans="2:19" ht="15" thickBot="1" x14ac:dyDescent="0.4">
      <c r="B67" s="80" t="s">
        <v>127</v>
      </c>
      <c r="C67" s="141">
        <f>F67-($O$67-$O$63)/12</f>
        <v>0.67333333333333312</v>
      </c>
      <c r="D67" s="139">
        <f>ROUNDDOWN(C67*$F$4*$E$21*$E$20,0)</f>
        <v>420</v>
      </c>
      <c r="E67" s="142">
        <f>ROUNDDOWN(C67*$H$4*$E$21*$E$20,0)</f>
        <v>0</v>
      </c>
      <c r="F67" s="141">
        <f>I67-($O$67-$O$63)/12</f>
        <v>0.67999999999999983</v>
      </c>
      <c r="G67" s="139">
        <f>ROUNDDOWN(F67*$F$4*$E$21*$E$20,0)</f>
        <v>424</v>
      </c>
      <c r="H67" s="142">
        <f>ROUNDDOWN(F67*$H$4*$E$21*$E$20,0)</f>
        <v>0</v>
      </c>
      <c r="I67" s="141">
        <f>L67-($O$67-$O$63)/12</f>
        <v>0.68666666666666654</v>
      </c>
      <c r="J67" s="139">
        <f>ROUNDDOWN(I67*$F$4*$E$21*$E$20,0)</f>
        <v>428</v>
      </c>
      <c r="K67" s="142">
        <f>ROUNDDOWN(I67*$H$4*$E$21*$E$20,0)</f>
        <v>0</v>
      </c>
      <c r="L67" s="141">
        <f>O67-($O$67-$O$63)/12</f>
        <v>0.69333333333333325</v>
      </c>
      <c r="M67" s="139">
        <f>ROUNDDOWN(L67*$F$4*$E$21*$E$20,0)</f>
        <v>432</v>
      </c>
      <c r="N67" s="142">
        <f>ROUNDDOWN(L67*$H$4*$E$21*$E$20,0)</f>
        <v>0</v>
      </c>
      <c r="O67" s="141">
        <f>I9</f>
        <v>0.7</v>
      </c>
      <c r="P67" s="139">
        <f>ROUNDDOWN(O67*$F$4*$E$21*$E$20,0)</f>
        <v>437</v>
      </c>
      <c r="Q67" s="142">
        <f>ROUNDDOWN(O67*$H$4*$E$21*$E$20,0)</f>
        <v>0</v>
      </c>
      <c r="R67" s="139">
        <f t="shared" si="8"/>
        <v>50</v>
      </c>
      <c r="S67" s="142">
        <f t="shared" si="9"/>
        <v>0</v>
      </c>
    </row>
  </sheetData>
  <mergeCells count="3">
    <mergeCell ref="C10:C14"/>
    <mergeCell ref="B5:B9"/>
    <mergeCell ref="B10:B14"/>
  </mergeCells>
  <conditionalFormatting sqref="G11:G14">
    <cfRule type="cellIs" dxfId="96" priority="4" operator="lessThan">
      <formula>0</formula>
    </cfRule>
  </conditionalFormatting>
  <conditionalFormatting sqref="J11:J13">
    <cfRule type="cellIs" dxfId="95" priority="1" operator="lessThan">
      <formula>0</formula>
    </cfRule>
  </conditionalFormatting>
  <printOptions horizontalCentered="1" verticalCentered="1"/>
  <pageMargins left="0.23622047244094491" right="0.23622047244094491" top="0.35433070866141736" bottom="0.11811023622047245" header="0.27559055118110237" footer="0"/>
  <pageSetup paperSize="9" scale="5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C76"/>
  <sheetViews>
    <sheetView showGridLines="0" view="pageBreakPreview" topLeftCell="A30" zoomScale="80" zoomScaleNormal="60" zoomScaleSheetLayoutView="80" workbookViewId="0">
      <selection activeCell="F42" sqref="F42"/>
    </sheetView>
  </sheetViews>
  <sheetFormatPr defaultRowHeight="14.5" x14ac:dyDescent="0.35"/>
  <cols>
    <col min="4" max="4" width="29.26953125" bestFit="1" customWidth="1"/>
    <col min="5" max="5" width="15.7265625" bestFit="1" customWidth="1"/>
    <col min="6" max="6" width="17.26953125" bestFit="1" customWidth="1"/>
    <col min="7" max="7" width="15.7265625" bestFit="1" customWidth="1"/>
    <col min="8" max="8" width="16.54296875" bestFit="1" customWidth="1"/>
    <col min="9" max="9" width="15.7265625" bestFit="1" customWidth="1"/>
    <col min="10" max="10" width="11.54296875" customWidth="1"/>
    <col min="11" max="11" width="19.26953125" customWidth="1"/>
    <col min="12" max="12" width="20.54296875" customWidth="1"/>
    <col min="13" max="17" width="13.7265625" bestFit="1" customWidth="1"/>
    <col min="18" max="18" width="1.7265625" customWidth="1"/>
    <col min="20" max="20" width="20.7265625" customWidth="1"/>
    <col min="21" max="21" width="12.7265625" bestFit="1" customWidth="1"/>
    <col min="22" max="22" width="12.54296875" bestFit="1" customWidth="1"/>
    <col min="23" max="25" width="13.7265625" bestFit="1" customWidth="1"/>
    <col min="27" max="28" width="12.54296875" bestFit="1" customWidth="1"/>
    <col min="29" max="29" width="11.54296875" bestFit="1" customWidth="1"/>
  </cols>
  <sheetData>
    <row r="2" spans="3:10" ht="24.5" x14ac:dyDescent="0.45">
      <c r="C2" s="24" t="s">
        <v>55</v>
      </c>
    </row>
    <row r="3" spans="3:10" ht="24.5" x14ac:dyDescent="0.45">
      <c r="C3" s="24"/>
    </row>
    <row r="4" spans="3:10" x14ac:dyDescent="0.35">
      <c r="C4" s="2" t="s">
        <v>112</v>
      </c>
      <c r="D4" s="2"/>
      <c r="E4" s="21">
        <f>Assumption_Apt!H17</f>
        <v>0.5</v>
      </c>
    </row>
    <row r="5" spans="3:10" ht="24.5" x14ac:dyDescent="0.45">
      <c r="C5" s="24"/>
    </row>
    <row r="6" spans="3:10" x14ac:dyDescent="0.35">
      <c r="C6" s="19" t="s">
        <v>95</v>
      </c>
      <c r="E6" s="32">
        <f>Assumption_Apt!E21</f>
        <v>892</v>
      </c>
      <c r="G6" t="s">
        <v>113</v>
      </c>
      <c r="H6" s="351">
        <f>Assumption_Apt!H21</f>
        <v>499</v>
      </c>
    </row>
    <row r="7" spans="3:10" x14ac:dyDescent="0.35">
      <c r="C7" s="2" t="s">
        <v>56</v>
      </c>
      <c r="D7" s="2"/>
      <c r="E7" s="1"/>
      <c r="F7" s="1"/>
    </row>
    <row r="8" spans="3:10" x14ac:dyDescent="0.35">
      <c r="C8" s="3"/>
    </row>
    <row r="9" spans="3:10" ht="26" x14ac:dyDescent="0.35">
      <c r="C9" s="29" t="s">
        <v>7</v>
      </c>
      <c r="D9" s="29" t="s">
        <v>68</v>
      </c>
      <c r="E9" s="29" t="s">
        <v>69</v>
      </c>
      <c r="F9" s="29" t="s">
        <v>70</v>
      </c>
      <c r="G9" s="29" t="s">
        <v>81</v>
      </c>
      <c r="H9" s="29" t="s">
        <v>82</v>
      </c>
      <c r="I9" s="91" t="s">
        <v>138</v>
      </c>
    </row>
    <row r="10" spans="3:10" x14ac:dyDescent="0.35">
      <c r="C10" s="35">
        <v>1</v>
      </c>
      <c r="D10" s="22" t="str">
        <f>Assumption_Apt!E10</f>
        <v>Broadband Apt</v>
      </c>
      <c r="E10" s="375" t="s">
        <v>317</v>
      </c>
      <c r="F10" s="376">
        <v>279000</v>
      </c>
      <c r="G10" s="33">
        <v>0.6</v>
      </c>
      <c r="H10" s="153">
        <f>(F10*G10)+(F11*G11)+(F12*G12)+(F13*G13)</f>
        <v>399000</v>
      </c>
      <c r="I10" s="377">
        <v>250000</v>
      </c>
    </row>
    <row r="11" spans="3:10" x14ac:dyDescent="0.35">
      <c r="C11" s="35"/>
      <c r="D11" s="22"/>
      <c r="E11" s="375" t="s">
        <v>318</v>
      </c>
      <c r="F11" s="376">
        <v>479000</v>
      </c>
      <c r="G11" s="33">
        <v>0.3</v>
      </c>
      <c r="H11" s="4"/>
      <c r="I11" s="4"/>
      <c r="J11" s="31"/>
    </row>
    <row r="12" spans="3:10" x14ac:dyDescent="0.35">
      <c r="C12" s="35"/>
      <c r="D12" s="22"/>
      <c r="E12" s="375" t="s">
        <v>319</v>
      </c>
      <c r="F12" s="376">
        <v>879000</v>
      </c>
      <c r="G12" s="33">
        <v>0.1</v>
      </c>
      <c r="H12" s="4"/>
      <c r="I12" s="4"/>
      <c r="J12" s="31"/>
    </row>
    <row r="13" spans="3:10" x14ac:dyDescent="0.35">
      <c r="C13" s="35"/>
      <c r="D13" s="22"/>
      <c r="E13" s="152"/>
      <c r="F13" s="152"/>
      <c r="G13" s="33"/>
      <c r="H13" s="4"/>
      <c r="I13" s="4"/>
      <c r="J13" s="31"/>
    </row>
    <row r="14" spans="3:10" x14ac:dyDescent="0.35">
      <c r="C14" s="35">
        <v>2</v>
      </c>
      <c r="D14" s="22" t="str">
        <f>Assumption_Apt!H10</f>
        <v>SOHO</v>
      </c>
      <c r="E14" s="152" t="s">
        <v>320</v>
      </c>
      <c r="F14" s="152">
        <v>1200000</v>
      </c>
      <c r="G14" s="33">
        <v>0.6</v>
      </c>
      <c r="H14" s="153">
        <f>(F14*G14)+(F15*G15)+(F16*G16)</f>
        <v>1560000</v>
      </c>
      <c r="I14" s="94">
        <v>1000000</v>
      </c>
    </row>
    <row r="15" spans="3:10" x14ac:dyDescent="0.35">
      <c r="C15" s="35"/>
      <c r="D15" s="22"/>
      <c r="E15" s="152" t="s">
        <v>321</v>
      </c>
      <c r="F15" s="152">
        <v>1800000</v>
      </c>
      <c r="G15" s="33">
        <v>0.3</v>
      </c>
      <c r="H15" s="4"/>
      <c r="I15" s="4"/>
    </row>
    <row r="16" spans="3:10" x14ac:dyDescent="0.35">
      <c r="C16" s="35"/>
      <c r="D16" s="22"/>
      <c r="E16" s="152" t="s">
        <v>322</v>
      </c>
      <c r="F16" s="152">
        <v>3000000</v>
      </c>
      <c r="G16" s="33">
        <v>0.1</v>
      </c>
      <c r="H16" s="4"/>
      <c r="I16" s="4"/>
      <c r="J16" s="31"/>
    </row>
    <row r="17" spans="1:29" x14ac:dyDescent="0.35">
      <c r="C17" s="165">
        <v>3</v>
      </c>
      <c r="D17" s="166" t="s">
        <v>159</v>
      </c>
      <c r="E17" s="378" t="s">
        <v>130</v>
      </c>
      <c r="F17" s="167"/>
      <c r="G17" s="33"/>
      <c r="H17" s="94"/>
      <c r="I17" s="4"/>
      <c r="J17" s="31"/>
    </row>
    <row r="18" spans="1:29" x14ac:dyDescent="0.35">
      <c r="J18" s="31"/>
    </row>
    <row r="19" spans="1:29" x14ac:dyDescent="0.35">
      <c r="C19" s="2" t="s">
        <v>97</v>
      </c>
      <c r="D19" s="2"/>
      <c r="E19" s="1"/>
      <c r="F19" s="1"/>
    </row>
    <row r="20" spans="1:29" ht="15.5" x14ac:dyDescent="0.35">
      <c r="A20" s="34"/>
      <c r="B20" s="34"/>
      <c r="C20" s="2"/>
      <c r="K20" s="37"/>
    </row>
    <row r="21" spans="1:29" x14ac:dyDescent="0.35">
      <c r="C21" s="29" t="s">
        <v>7</v>
      </c>
      <c r="D21" s="29" t="s">
        <v>151</v>
      </c>
      <c r="E21" s="29" t="s">
        <v>13</v>
      </c>
      <c r="F21" s="29" t="s">
        <v>14</v>
      </c>
      <c r="G21" s="29" t="s">
        <v>15</v>
      </c>
      <c r="H21" s="29" t="s">
        <v>16</v>
      </c>
      <c r="I21" s="29" t="s">
        <v>17</v>
      </c>
    </row>
    <row r="22" spans="1:29" x14ac:dyDescent="0.35">
      <c r="C22" s="35">
        <v>1</v>
      </c>
      <c r="D22" s="22" t="str">
        <f>D10</f>
        <v>Broadband Apt</v>
      </c>
      <c r="E22" s="23">
        <f>$E$4*$H$10*(Assumption_Apt!D26+Assumption_Apt!G26+Assumption_Apt!J26+Assumption_Apt!M26+Assumption_Apt!P26+Assumption_Apt!S26+Assumption_Apt!V26+Assumption_Apt!D49+Assumption_Apt!G49+Assumption_Apt!J49+Assumption_Apt!M49+Assumption_Apt!P49+Assumption_Apt!R49)</f>
        <v>297454500</v>
      </c>
      <c r="F22" s="23">
        <f>$E$4*$H$10*(Assumption_Apt!D30+Assumption_Apt!G30+Assumption_Apt!J30+Assumption_Apt!M30+Assumption_Apt!P30+Assumption_Apt!S30+Assumption_Apt!V30+Assumption_Apt!D50+Assumption_Apt!G50+Assumption_Apt!J50+Assumption_Apt!M50+Assumption_Apt!P50)</f>
        <v>682290000</v>
      </c>
      <c r="G22" s="23">
        <f>$E$4*$H$10*(Assumption_Apt!D34+Assumption_Apt!G34+Assumption_Apt!J34+Assumption_Apt!M34+Assumption_Apt!P34+Assumption_Apt!S34+Assumption_Apt!V34+Assumption_Apt!D57+Assumption_Apt!G57+Assumption_Apt!J57+Assumption_Apt!M57+Assumption_Apt!P57)</f>
        <v>987924000</v>
      </c>
      <c r="H22" s="23">
        <f>$E$4*$H$10*(Assumption_Apt!D38+Assumption_Apt!G38+Assumption_Apt!J38+Assumption_Apt!M38+Assumption_Apt!P38+Assumption_Apt!S38+Assumption_Apt!V38+Assumption_Apt!D61+Assumption_Apt!G61+Assumption_Apt!J61+Assumption_Apt!M61+Assumption_Apt!P61)</f>
        <v>1047574500</v>
      </c>
      <c r="I22" s="23">
        <f>$E$4*$H$10*(Assumption_Apt!D42+Assumption_Apt!G42+Assumption_Apt!J42+Assumption_Apt!M42+Assumption_Apt!P42+Assumption_Apt!S42+Assumption_Apt!V42+Assumption_Apt!D65+Assumption_Apt!G65+Assumption_Apt!J65+Assumption_Apt!M65+Assumption_Apt!P65)</f>
        <v>1139943000</v>
      </c>
    </row>
    <row r="23" spans="1:29" x14ac:dyDescent="0.35">
      <c r="C23" s="35">
        <v>2</v>
      </c>
      <c r="D23" s="22" t="s">
        <v>316</v>
      </c>
      <c r="E23" s="23">
        <f>(($I$10*Assumption_Apt!R49)+($I$14*Assumption_Apt!S49))*$E$4</f>
        <v>24875000</v>
      </c>
      <c r="F23" s="23">
        <f>(($I$10*Assumption_Apt!R53)+($I$14*Assumption_Apt!S53))*$E$4</f>
        <v>25000000</v>
      </c>
      <c r="G23" s="23">
        <f>(($I$10*Assumption_Apt!R57)+($I$14*Assumption_Apt!S57))*$E$4</f>
        <v>3125000</v>
      </c>
      <c r="H23" s="23">
        <f>(($I$10*Assumption_Apt!R61)+($I$14*Assumption_Apt!S61))*$E$4</f>
        <v>3125000</v>
      </c>
      <c r="I23" s="23">
        <f>(($I$10*Assumption_Apt!R65)+($I$14*Assumption_Apt!S65))*$E$4</f>
        <v>6250000</v>
      </c>
    </row>
    <row r="24" spans="1:29" x14ac:dyDescent="0.35">
      <c r="C24" s="35">
        <v>3</v>
      </c>
      <c r="D24" s="22" t="s">
        <v>343</v>
      </c>
      <c r="E24" s="23">
        <f>(Assumption_Apt!E19*Assumption_Apt!D26)+(Assumption_Apt!E19*Assumption_Apt!G26)+(Assumption_Apt!E19*Assumption_Apt!J26)+(Assumption_Apt!E19*Assumption_Apt!M26)+(Assumption_Apt!E19+Assumption_Apt!P26)+(Assumption_Apt!E19*Assumption_Apt!S26)+(Assumption_Apt!E19*Assumption_Apt!V26)+(Assumption_Apt!E19*Assumption_Apt!D49)+(Assumption_Apt!E19*Assumption_Apt!G49)+(Assumption_Apt!E19*Assumption_Apt!J49)+(Assumption_Apt!E19*Assumption_Apt!M49)+(Assumption_Apt!E19*Assumption_Apt!P49)</f>
        <v>36300083</v>
      </c>
      <c r="F24" s="23">
        <f>(Assumption_Apt!E19*Assumption_Apt!D30)+(Assumption_Apt!E19*Assumption_Apt!G30)+(Assumption_Apt!E19*Assumption_Apt!J30)+(Assumption_Apt!E19*Assumption_Apt!M30)+(Assumption_Apt!E19+Assumption_Apt!P30)+(Assumption_Apt!E19*Assumption_Apt!S30)+(Assumption_Apt!E19*Assumption_Apt!V30)+(Assumption_Apt!E19*Assumption_Apt!D53)+(Assumption_Apt!E19*Assumption_Apt!G53)+(Assumption_Apt!E19*Assumption_Apt!J53)+(Assumption_Apt!E19*Assumption_Apt!M53)+(Assumption_Apt!E19*Assumption_Apt!P53)</f>
        <v>102270283</v>
      </c>
      <c r="G24" s="23">
        <f>(Assumption_Apt!E19*Assumption_Apt!D34)+(Assumption_Apt!E19*Assumption_Apt!G34)+(Assumption_Apt!E19*Assumption_Apt!J34)+(Assumption_Apt!E19*Assumption_Apt!M34)+(Assumption_Apt!E19+Assumption_Apt!P34)+(Assumption_Apt!E19*Assumption_Apt!S34)+(Assumption_Apt!E19*Assumption_Apt!V34)+(Assumption_Apt!E19*Assumption_Apt!D57)+(Assumption_Apt!E19*Assumption_Apt!G57)+(Assumption_Apt!E19*Assumption_Apt!J57)+(Assumption_Apt!E19*Assumption_Apt!M57)+(Assumption_Apt!E19*Assumption_Apt!P57)</f>
        <v>136290410</v>
      </c>
      <c r="H24" s="23">
        <f>(Assumption_Apt!E19*Assumption_Apt!D38)+(Assumption_Apt!E19*Assumption_Apt!G38)+(Assumption_Apt!E19*Assumption_Apt!J38)+(Assumption_Apt!E19*Assumption_Apt!M38)+(Assumption_Apt!E19+Assumption_Apt!P38)+(Assumption_Apt!E19*Assumption_Apt!S38)+(Assumption_Apt!E19*Assumption_Apt!V38)+(Assumption_Apt!E19*Assumption_Apt!D61)+(Assumption_Apt!E19*Assumption_Apt!G61)+(Assumption_Apt!E19*Assumption_Apt!J61)+(Assumption_Apt!E19*Assumption_Apt!M61)+(Assumption_Apt!E19*Assumption_Apt!P61)</f>
        <v>144540434</v>
      </c>
      <c r="I24" s="412">
        <f>(Assumption_Apt!E19*Assumption_Apt!D42)+(Assumption_Apt!E19*Assumption_Apt!G42)+(Assumption_Apt!E19*Assumption_Apt!J42)+(Assumption_Apt!E19*Assumption_Apt!M42)+(Assumption_Apt!E19+Assumption_Apt!P42)+(Assumption_Apt!E19*Assumption_Apt!S42)+(Assumption_Apt!E19*Assumption_Apt!V42)+(Assumption_Apt!E19*Assumption_Apt!D65)+(Assumption_Apt!E19*Assumption_Apt!G65)+(Assumption_Apt!E19*Assumption_Apt!J65)+(Assumption_Apt!E19*Assumption_Apt!M65)+(Assumption_Apt!E19*Assumption_Apt!P65)</f>
        <v>157350470</v>
      </c>
    </row>
    <row r="25" spans="1:29" x14ac:dyDescent="0.35">
      <c r="C25" s="35"/>
      <c r="D25" s="22"/>
      <c r="E25" s="23">
        <f>SUM(E22:E24)</f>
        <v>358629583</v>
      </c>
      <c r="F25" s="23">
        <f>SUM(F22:F24)</f>
        <v>809560283</v>
      </c>
      <c r="G25" s="23">
        <f>SUM(G22:G24)</f>
        <v>1127339410</v>
      </c>
      <c r="H25" s="23">
        <f>SUM(H22:H24)</f>
        <v>1195239934</v>
      </c>
      <c r="I25" s="23">
        <f>SUM(I22:I24)</f>
        <v>1303543470</v>
      </c>
    </row>
    <row r="26" spans="1:29" x14ac:dyDescent="0.35">
      <c r="AB26" t="s">
        <v>150</v>
      </c>
      <c r="AC26" t="s">
        <v>74</v>
      </c>
    </row>
    <row r="27" spans="1:29" x14ac:dyDescent="0.35">
      <c r="C27" s="29" t="s">
        <v>7</v>
      </c>
      <c r="D27" s="29" t="s">
        <v>152</v>
      </c>
      <c r="E27" s="29" t="s">
        <v>13</v>
      </c>
      <c r="F27" s="29" t="s">
        <v>14</v>
      </c>
      <c r="G27" s="29" t="s">
        <v>15</v>
      </c>
      <c r="H27" s="29" t="s">
        <v>16</v>
      </c>
      <c r="I27" s="29" t="s">
        <v>17</v>
      </c>
    </row>
    <row r="28" spans="1:29" x14ac:dyDescent="0.35">
      <c r="C28" s="35">
        <v>1</v>
      </c>
      <c r="D28" s="22" t="str">
        <f>D10</f>
        <v>Broadband Apt</v>
      </c>
      <c r="E28" s="23">
        <f>$E$4*$H$10*(Assumption_Apt!D27+Assumption_Apt!G27+Assumption_Apt!J27+Assumption_Apt!M27+Assumption_Apt!P27+Assumption_Apt!S27+Assumption_Apt!V27+Assumption_Apt!D50+Assumption_Apt!G50+Assumption_Apt!J50+Assumption_Apt!M50+Assumption_Apt!P50)</f>
        <v>484585500</v>
      </c>
      <c r="F28" s="23">
        <f>$E$4*$H$10*(Assumption_Apt!D31+Assumption_Apt!G31+Assumption_Apt!J31+Assumption_Apt!M31+Assumption_Apt!P31+Assumption_Apt!S31+Assumption_Apt!V31+Assumption_Apt!D54+Assumption_Apt!G54+Assumption_Apt!J54+Assumption_Apt!M54+Assumption_Apt!P54)</f>
        <v>976752000</v>
      </c>
      <c r="G28" s="23">
        <f>$E$4*$H$10*(Assumption_Apt!D35+Assumption_Apt!G35+Assumption_Apt!J35+Assumption_Apt!M35+Assumption_Apt!P35+Assumption_Apt!S35+Assumption_Apt!V35+Assumption_Apt!D58+Assumption_Apt!G58+Assumption_Apt!J58+Assumption_Apt!M58+Assumption_Apt!P58)</f>
        <v>1061739000</v>
      </c>
      <c r="H28" s="23">
        <f>$E$4*$H$10*(Assumption_Apt!D39+Assumption_Apt!G39+Assumption_Apt!J39+Assumption_Apt!M39+Assumption_Apt!P39+Assumption_Apt!S39+Assumption_Apt!V39+Assumption_Apt!D62+Assumption_Apt!G62+Assumption_Apt!J62+Assumption_Apt!M62+Assumption_Apt!P62)</f>
        <v>1115404500</v>
      </c>
      <c r="I28" s="23">
        <f>$E$4*$H$10*(Assumption_Apt!D43+Assumption_Apt!G43+Assumption_Apt!J43+Assumption_Apt!M43+Assumption_Apt!P43+Assumption_Apt!S43+Assumption_Apt!V43+Assumption_Apt!D66+Assumption_Apt!G66+Assumption_Apt!J66+Assumption_Apt!M66+Assumption_Apt!P66)</f>
        <v>1174057500</v>
      </c>
      <c r="J28" s="31"/>
    </row>
    <row r="29" spans="1:29" x14ac:dyDescent="0.35">
      <c r="C29" s="35">
        <v>2</v>
      </c>
      <c r="D29" s="22" t="s">
        <v>316</v>
      </c>
      <c r="E29" s="23">
        <f>(($I$10*Assumption_Apt!R50)+($I$14*Assumption_Apt!S50))*$E$4</f>
        <v>46750000</v>
      </c>
      <c r="F29" s="23">
        <f>(($I$10*Assumption_Apt!R54)+($I$14*Assumption_Apt!S54))*$E$4</f>
        <v>7875000</v>
      </c>
      <c r="G29" s="23">
        <f>(($I$10*Assumption_Apt!R58)+($I$14*Assumption_Apt!S58))*$E$4</f>
        <v>1500000</v>
      </c>
      <c r="H29" s="23">
        <f>(($I$10*Assumption_Apt!R62)+($I$14*Assumption_Apt!S62))*$E$4</f>
        <v>3875000</v>
      </c>
      <c r="I29" s="23">
        <f>(($I$10*Assumption_Apt!R66)+($I$14*Assumption_Apt!S66))*$E$4</f>
        <v>2375000</v>
      </c>
    </row>
    <row r="30" spans="1:29" ht="15.5" x14ac:dyDescent="0.35">
      <c r="C30" s="35">
        <v>3</v>
      </c>
      <c r="D30" s="22" t="s">
        <v>343</v>
      </c>
      <c r="E30" s="23">
        <f>(Assumption_Apt!E19*Assumption_Apt!D27)+(Assumption_Apt!E19*Assumption_Apt!G27)+(Assumption_Apt!E19*Assumption_Apt!J27)+(Assumption_Apt!E19*Assumption_Apt!M27)+(Assumption_Apt!E19+Assumption_Apt!P27)+(Assumption_Apt!E19*Assumption_Apt!S27)+(Assumption_Apt!E19*Assumption_Apt!V27)+(Assumption_Apt!E19*Assumption_Apt!D50)+(Assumption_Apt!E19*Assumption_Apt!G50)+(Assumption_Apt!E19*Assumption_Apt!J50)+(Assumption_Apt!E19*Assumption_Apt!M50)+(Assumption_Apt!E19*Assumption_Apt!P50)</f>
        <v>68220156</v>
      </c>
      <c r="F30" s="23">
        <f>(Assumption_Apt!E19*Assumption_Apt!D31)+(Assumption_Apt!E19*Assumption_Apt!G31)+(Assumption_Apt!E19*Assumption_Apt!J31)+(Assumption_Apt!E19*Assumption_Apt!M31)+(Assumption_Apt!E19+Assumption_Apt!P31)+(Assumption_Apt!E19*Assumption_Apt!S31)+(Assumption_Apt!E19*Assumption_Apt!V31)+(Assumption_Apt!E19*Assumption_Apt!D54)+(Assumption_Apt!E19*Assumption_Apt!G54)+(Assumption_Apt!E19*Assumption_Apt!J54)+(Assumption_Apt!E19*Assumption_Apt!M54)+(Assumption_Apt!E19*Assumption_Apt!P54)</f>
        <v>134910400</v>
      </c>
      <c r="G30" s="23">
        <f>(Assumption_Apt!E19*Assumption_Apt!D35)+(Assumption_Apt!E19*Assumption_Apt!G35)+(Assumption_Apt!E19*Assumption_Apt!J35)+(Assumption_Apt!E19*Assumption_Apt!M35)+(Assumption_Apt!E19+Assumption_Apt!P35)+(Assumption_Apt!E19*Assumption_Apt!S35)+(Assumption_Apt!E19*Assumption_Apt!V35)+(Assumption_Apt!E19*Assumption_Apt!D58)+(Assumption_Apt!E19*Assumption_Apt!G58)+(Assumption_Apt!E19*Assumption_Apt!J58)+(Assumption_Apt!E19*Assumption_Apt!M58)+(Assumption_Apt!E19*Assumption_Apt!P58)</f>
        <v>146430442</v>
      </c>
      <c r="H30" s="23">
        <f>(Assumption_Apt!E19*Assumption_Apt!D39)+(Assumption_Apt!E19*Assumption_Apt!G39)+(Assumption_Apt!E19*Assumption_Apt!J39)+(Assumption_Apt!E19*Assumption_Apt!M39)+(Assumption_Apt!E19+Assumption_Apt!P39)+(Assumption_Apt!E19*Assumption_Apt!S39)+(Assumption_Apt!E19*Assumption_Apt!V39)+(Assumption_Apt!E19*Assumption_Apt!D62)+(Assumption_Apt!E19*Assumption_Apt!G62)+(Assumption_Apt!E19*Assumption_Apt!J62)+(Assumption_Apt!E19*Assumption_Apt!M62)+(Assumption_Apt!E19*Assumption_Apt!P62)</f>
        <v>153900462</v>
      </c>
      <c r="I30" s="412">
        <f>(Assumption_Apt!E19*Assumption_Apt!D43)+(Assumption_Apt!E19*Assumption_Apt!G43)+(Assumption_Apt!E19*Assumption_Apt!J43)+(Assumption_Apt!E19*Assumption_Apt!M43)+(Assumption_Apt!E19+Assumption_Apt!P43)+(Assumption_Apt!E19*Assumption_Apt!S43)+(Assumption_Apt!E19*Assumption_Apt!V43)+(Assumption_Apt!E19*Assumption_Apt!D66)+(Assumption_Apt!E19*Assumption_Apt!G66)+(Assumption_Apt!E19*Assumption_Apt!J66)+(Assumption_Apt!E19*Assumption_Apt!M66)+(Assumption_Apt!E19*Assumption_Apt!P66)</f>
        <v>161940488</v>
      </c>
      <c r="K30" s="37"/>
    </row>
    <row r="31" spans="1:29" x14ac:dyDescent="0.35">
      <c r="C31" s="35"/>
      <c r="D31" s="22"/>
      <c r="E31" s="23">
        <f>SUM(E28:E30)</f>
        <v>599555656</v>
      </c>
      <c r="F31" s="23">
        <f>SUM(F28:F30)</f>
        <v>1119537400</v>
      </c>
      <c r="G31" s="23">
        <f>SUM(G28:G30)</f>
        <v>1209669442</v>
      </c>
      <c r="H31" s="23">
        <f>SUM(H28:H30)</f>
        <v>1273179962</v>
      </c>
      <c r="I31" s="23">
        <f>SUM(I28:I30)</f>
        <v>1338372988</v>
      </c>
    </row>
    <row r="32" spans="1:29" x14ac:dyDescent="0.35">
      <c r="J32" s="31"/>
    </row>
    <row r="33" spans="3:10" x14ac:dyDescent="0.35">
      <c r="C33" s="29" t="s">
        <v>7</v>
      </c>
      <c r="D33" s="29" t="s">
        <v>153</v>
      </c>
      <c r="E33" s="29" t="s">
        <v>13</v>
      </c>
      <c r="F33" s="29" t="s">
        <v>14</v>
      </c>
      <c r="G33" s="29" t="s">
        <v>15</v>
      </c>
      <c r="H33" s="29" t="s">
        <v>16</v>
      </c>
      <c r="I33" s="29" t="s">
        <v>17</v>
      </c>
    </row>
    <row r="34" spans="3:10" x14ac:dyDescent="0.35">
      <c r="C34" s="35">
        <v>1</v>
      </c>
      <c r="D34" s="22" t="str">
        <f>D10</f>
        <v>Broadband Apt</v>
      </c>
      <c r="E34" s="23">
        <f>$E$4*$H$10*(Assumption_Apt!D28+Assumption_Apt!G28+Assumption_Apt!J28+Assumption_Apt!M28+Assumption_Apt!P28+Assumption_Apt!S28+Assumption_Apt!V28+Assumption_Apt!D51+Assumption_Apt!G51+Assumption_Apt!J51+Assumption_Apt!M51+Assumption_Apt!P51)</f>
        <v>176956500</v>
      </c>
      <c r="F34" s="23">
        <f>$E$4*$H$10*(Assumption_Apt!D32+Assumption_Apt!G32+Assumption_Apt!J32+Assumption_Apt!M32+Assumption_Apt!P32+Assumption_Apt!S32+Assumption_Apt!V32+Assumption_Apt!D55+Assumption_Apt!G55+Assumption_Apt!J55+Assumption_Apt!M55+Assumption_Apt!P55)</f>
        <v>424935000</v>
      </c>
      <c r="G34" s="23">
        <f>$E$4*$H$10*(Assumption_Apt!D36+Assumption_Apt!G36+Assumption_Apt!J36+Assumption_Apt!M36+Assumption_Apt!P36+Assumption_Apt!S36+Assumption_Apt!V36+Assumption_Apt!D59+Assumption_Apt!G59+Assumption_Apt!J59+Assumption_Apt!M59+Assumption_Apt!P59)</f>
        <v>620445000</v>
      </c>
      <c r="H34" s="23">
        <f>$E$4*$H$10*(Assumption_Apt!D40+Assumption_Apt!G40+Assumption_Apt!J40+Assumption_Apt!M40+Assumption_Apt!P40+Assumption_Apt!S40+Assumption_Apt!V40+Assumption_Apt!D63+Assumption_Apt!G63+Assumption_Apt!J63+Assumption_Apt!M63+Assumption_Apt!P63)</f>
        <v>829521000</v>
      </c>
      <c r="I34" s="23">
        <f>$E$4*$H$10*(Assumption_Apt!D44+Assumption_Apt!G44+Assumption_Apt!J44+Assumption_Apt!M44+Assumption_Apt!P44+Assumption_Apt!S44+Assumption_Apt!V44+Assumption_Apt!D67+Assumption_Apt!G67+Assumption_Apt!J67+Assumption_Apt!M67+Assumption_Apt!P67)</f>
        <v>990318000</v>
      </c>
    </row>
    <row r="35" spans="3:10" x14ac:dyDescent="0.35">
      <c r="C35" s="35">
        <v>2</v>
      </c>
      <c r="D35" s="22" t="s">
        <v>316</v>
      </c>
      <c r="E35" s="23">
        <f>(($I$10*Assumption_Apt!R51)+($I$14*Assumption_Apt!S51))*$E$4</f>
        <v>17125000</v>
      </c>
      <c r="F35" s="23">
        <f>(($I$10*Assumption_Apt!R55)+($I$14*Assumption_Apt!S55))*$E$4</f>
        <v>9375000</v>
      </c>
      <c r="G35" s="23">
        <f>(($I$10*Assumption_Apt!R59)+($I$14*Assumption_Apt!S59))*$E$4</f>
        <v>10875000</v>
      </c>
      <c r="H35" s="23">
        <f>(($I$10*Assumption_Apt!R63)+($I$14*Assumption_Apt!S63))*$E$4</f>
        <v>11000000</v>
      </c>
      <c r="I35" s="23">
        <f>(($I$10*Assumption_Apt!R67)+($I$14*Assumption_Apt!S67))*$E$4</f>
        <v>6250000</v>
      </c>
    </row>
    <row r="36" spans="3:10" x14ac:dyDescent="0.35">
      <c r="C36" s="35">
        <v>3</v>
      </c>
      <c r="D36" s="22" t="s">
        <v>343</v>
      </c>
      <c r="E36" s="23">
        <f>(Assumption_Apt!E19*Assumption_Apt!D28)+(Assumption_Apt!E19*Assumption_Apt!G28)+(Assumption_Apt!E19*Assumption_Apt!J28)+(Assumption_Apt!E19*Assumption_Apt!M28)+(Assumption_Apt!E19+Assumption_Apt!P28)+(Assumption_Apt!E19*Assumption_Apt!S28)+(Assumption_Apt!E19*Assumption_Apt!V28)+(Assumption_Apt!E19*Assumption_Apt!D51)+(Assumption_Apt!E19*Assumption_Apt!G51)+(Assumption_Apt!E19*Assumption_Apt!J51)+(Assumption_Apt!E19*Assumption_Apt!M51)+(Assumption_Apt!E19*Assumption_Apt!P51)</f>
        <v>24930057</v>
      </c>
      <c r="F36" s="23">
        <f>(Assumption_Apt!E19*Assumption_Apt!D32)+(Assumption_Apt!E19*Assumption_Apt!G32)+(Assumption_Apt!E19*Assumption_Apt!J32)+(Assumption_Apt!E19*Assumption_Apt!M32)+(Assumption_Apt!E19+Assumption_Apt!P32)+(Assumption_Apt!E19*Assumption_Apt!S32)+(Assumption_Apt!E19*Assumption_Apt!V32)+(Assumption_Apt!E19*Assumption_Apt!D55)+(Assumption_Apt!E19*Assumption_Apt!G55)+(Assumption_Apt!E19*Assumption_Apt!J55)+(Assumption_Apt!E19*Assumption_Apt!M55)+(Assumption_Apt!E19*Assumption_Apt!P55)</f>
        <v>58890168</v>
      </c>
      <c r="G36" s="23">
        <f>(Assumption_Apt!E19*Assumption_Apt!D36)+(Assumption_Apt!E19*Assumption_Apt!G36)+(Assumption_Apt!E19*Assumption_Apt!J36)+(Assumption_Apt!E19*Assumption_Apt!M36)+(Assumption_Apt!E19+Assumption_Apt!P36)+(Assumption_Apt!E19*Assumption_Apt!S36)+(Assumption_Apt!E19*Assumption_Apt!V36)+(Assumption_Apt!E19*Assumption_Apt!D59)+(Assumption_Apt!E19*Assumption_Apt!G59)+(Assumption_Apt!E19*Assumption_Apt!J59)+(Assumption_Apt!E19*Assumption_Apt!M59)+(Assumption_Apt!E19*Assumption_Apt!P59)</f>
        <v>85890248</v>
      </c>
      <c r="H36" s="23">
        <f>(Assumption_Apt!E19*Assumption_Apt!D40)+(Assumption_Apt!E19*Assumption_Apt!G40)+(Assumption_Apt!E19*Assumption_Apt!J40)+(Assumption_Apt!E19*Assumption_Apt!M40)+(Assumption_Apt!E19+Assumption_Apt!P40)+(Assumption_Apt!E19*Assumption_Apt!S40)+(Assumption_Apt!E19*Assumption_Apt!V40)+(Assumption_Apt!E19*Assumption_Apt!D63)+(Assumption_Apt!E19*Assumption_Apt!G63)+(Assumption_Apt!E19*Assumption_Apt!J63)+(Assumption_Apt!E19*Assumption_Apt!M63)+(Assumption_Apt!E19*Assumption_Apt!P63)</f>
        <v>114690336</v>
      </c>
      <c r="I36" s="23">
        <f>(Assumption_Apt!E19*Assumption_Apt!D44)+(Assumption_Apt!E19*Assumption_Apt!G44)+(Assumption_Apt!E19*Assumption_Apt!J44)+(Assumption_Apt!E19*Assumption_Apt!M44)+(Assumption_Apt!E19+Assumption_Apt!P44)+(Assumption_Apt!E19*Assumption_Apt!S44)+(Assumption_Apt!E19*Assumption_Apt!V44)+(Assumption_Apt!E19*Assumption_Apt!D67)+(Assumption_Apt!E19*Assumption_Apt!G67)+(Assumption_Apt!E19*Assumption_Apt!J67)+(Assumption_Apt!E19*Assumption_Apt!M67)+(Assumption_Apt!E19*Assumption_Apt!P67)</f>
        <v>136740407</v>
      </c>
    </row>
    <row r="37" spans="3:10" x14ac:dyDescent="0.35">
      <c r="C37" s="35"/>
      <c r="D37" s="22"/>
      <c r="E37" s="23">
        <f>SUM(E34:E36)</f>
        <v>219011557</v>
      </c>
      <c r="F37" s="23">
        <f>SUM(F34:F36)</f>
        <v>493200168</v>
      </c>
      <c r="G37" s="23">
        <f>SUM(G34:G36)</f>
        <v>717210248</v>
      </c>
      <c r="H37" s="23">
        <f>SUM(H34:H36)</f>
        <v>955211336</v>
      </c>
      <c r="I37" s="23">
        <f>SUM(I34:I36)</f>
        <v>1133308407</v>
      </c>
      <c r="J37" s="31"/>
    </row>
    <row r="38" spans="3:10" x14ac:dyDescent="0.35">
      <c r="J38" s="31"/>
    </row>
    <row r="39" spans="3:10" ht="24.5" x14ac:dyDescent="0.45">
      <c r="C39" s="24" t="s">
        <v>71</v>
      </c>
      <c r="G39" s="30"/>
    </row>
    <row r="41" spans="3:10" x14ac:dyDescent="0.35">
      <c r="C41" s="2" t="s">
        <v>72</v>
      </c>
      <c r="D41" s="2"/>
      <c r="E41" s="1"/>
      <c r="F41" s="1"/>
    </row>
    <row r="42" spans="3:10" x14ac:dyDescent="0.35">
      <c r="C42" s="2"/>
      <c r="D42" s="2"/>
      <c r="E42" s="407" t="s">
        <v>335</v>
      </c>
      <c r="F42" s="407">
        <v>600000</v>
      </c>
    </row>
    <row r="43" spans="3:10" ht="15" thickBot="1" x14ac:dyDescent="0.4">
      <c r="C43" s="3"/>
    </row>
    <row r="44" spans="3:10" ht="15" thickBot="1" x14ac:dyDescent="0.4">
      <c r="C44" s="20" t="s">
        <v>7</v>
      </c>
      <c r="D44" s="20" t="s">
        <v>11</v>
      </c>
      <c r="E44" s="397" t="s">
        <v>13</v>
      </c>
      <c r="F44" s="397" t="s">
        <v>14</v>
      </c>
      <c r="G44" s="397" t="s">
        <v>15</v>
      </c>
      <c r="H44" s="397" t="s">
        <v>16</v>
      </c>
      <c r="I44" s="397" t="s">
        <v>17</v>
      </c>
    </row>
    <row r="45" spans="3:10" ht="15" thickBot="1" x14ac:dyDescent="0.4">
      <c r="C45" s="16">
        <v>1</v>
      </c>
      <c r="D45" s="396" t="s">
        <v>323</v>
      </c>
      <c r="E45" s="399">
        <v>100000000</v>
      </c>
      <c r="F45" s="23"/>
      <c r="G45" s="23"/>
      <c r="H45" s="398"/>
      <c r="I45" s="4"/>
    </row>
    <row r="46" spans="3:10" ht="15" thickBot="1" x14ac:dyDescent="0.4">
      <c r="C46" s="16">
        <v>2</v>
      </c>
      <c r="D46" s="396" t="s">
        <v>334</v>
      </c>
      <c r="E46" s="399">
        <v>6050000</v>
      </c>
      <c r="F46" s="23"/>
      <c r="G46" s="23"/>
      <c r="H46" s="398"/>
      <c r="I46" s="4"/>
    </row>
    <row r="47" spans="3:10" ht="15" thickBot="1" x14ac:dyDescent="0.4">
      <c r="C47" s="16">
        <v>3</v>
      </c>
      <c r="D47" s="396" t="s">
        <v>336</v>
      </c>
      <c r="E47" s="400">
        <f>Assumption_Apt!R49*$F$42</f>
        <v>119400000</v>
      </c>
      <c r="F47" s="400">
        <f>Assumption_Apt!R53*$F$42</f>
        <v>120000000</v>
      </c>
      <c r="G47" s="400">
        <f>Assumption_Apt!R57*$F$42</f>
        <v>15000000</v>
      </c>
      <c r="H47" s="400">
        <f>Assumption_Apt!R61*$F$42</f>
        <v>15000000</v>
      </c>
      <c r="I47" s="400">
        <f>Assumption_Apt!R65*$F$42</f>
        <v>30000000</v>
      </c>
    </row>
    <row r="48" spans="3:10" ht="15" thickBot="1" x14ac:dyDescent="0.4">
      <c r="C48" s="16">
        <v>4</v>
      </c>
      <c r="D48" s="396" t="s">
        <v>337</v>
      </c>
      <c r="E48" s="400">
        <f>Assumption_Apt!R50*$F$42</f>
        <v>224400000</v>
      </c>
      <c r="F48" s="400">
        <f>Assumption_Apt!R54*$F$42</f>
        <v>37800000</v>
      </c>
      <c r="G48" s="400">
        <f>Assumption_Apt!R58*$F$42</f>
        <v>7200000</v>
      </c>
      <c r="H48" s="400">
        <f>Assumption_Apt!R62*$F$42</f>
        <v>18600000</v>
      </c>
      <c r="I48" s="400">
        <f>Assumption_Apt!R66*$F$42</f>
        <v>11400000</v>
      </c>
    </row>
    <row r="49" spans="3:10" ht="15" thickBot="1" x14ac:dyDescent="0.4">
      <c r="C49" s="16">
        <v>5</v>
      </c>
      <c r="D49" s="396" t="s">
        <v>338</v>
      </c>
      <c r="E49" s="400">
        <f>Assumption_Apt!R51*$F$42</f>
        <v>82200000</v>
      </c>
      <c r="F49" s="400">
        <f>Assumption_Apt!R55*$F$42</f>
        <v>45000000</v>
      </c>
      <c r="G49" s="400">
        <f>Assumption_Apt!R59*$F$42</f>
        <v>52200000</v>
      </c>
      <c r="H49" s="400">
        <f>Assumption_Apt!R63*$F$42</f>
        <v>52800000</v>
      </c>
      <c r="I49" s="400">
        <f>Assumption_Apt!R67*$F$42</f>
        <v>30000000</v>
      </c>
    </row>
    <row r="50" spans="3:10" ht="15" thickBot="1" x14ac:dyDescent="0.4">
      <c r="C50" s="16"/>
      <c r="D50" s="401" t="s">
        <v>339</v>
      </c>
      <c r="E50" s="402">
        <f>SUM(E47:I47)+E45+E46</f>
        <v>405450000</v>
      </c>
      <c r="F50" s="402" t="s">
        <v>340</v>
      </c>
      <c r="G50" s="403">
        <f>SUM(E48:I48)+E45+E46</f>
        <v>405450000</v>
      </c>
      <c r="H50" s="403" t="s">
        <v>341</v>
      </c>
      <c r="I50" s="404">
        <f>SUM(E49:I49)+E45+E46</f>
        <v>368250000</v>
      </c>
    </row>
    <row r="52" spans="3:10" x14ac:dyDescent="0.35">
      <c r="C52" s="2" t="s">
        <v>64</v>
      </c>
      <c r="D52" s="2"/>
      <c r="E52" s="21">
        <v>0.1</v>
      </c>
    </row>
    <row r="53" spans="3:10" x14ac:dyDescent="0.35">
      <c r="C53" s="2" t="s">
        <v>307</v>
      </c>
      <c r="D53" s="2"/>
      <c r="E53" s="369"/>
      <c r="F53" t="s">
        <v>308</v>
      </c>
    </row>
    <row r="54" spans="3:10" x14ac:dyDescent="0.35">
      <c r="C54" s="2"/>
      <c r="D54" s="209"/>
      <c r="E54" s="405"/>
      <c r="F54" s="406"/>
    </row>
    <row r="55" spans="3:10" x14ac:dyDescent="0.35">
      <c r="C55" s="2"/>
      <c r="D55" s="209"/>
      <c r="E55" s="405"/>
      <c r="F55" s="406"/>
    </row>
    <row r="56" spans="3:10" x14ac:dyDescent="0.35">
      <c r="C56" s="209"/>
      <c r="D56" s="406"/>
      <c r="E56" s="405"/>
      <c r="F56" s="406"/>
    </row>
    <row r="58" spans="3:10" x14ac:dyDescent="0.35">
      <c r="C58" s="2" t="s">
        <v>98</v>
      </c>
      <c r="D58" s="2"/>
      <c r="E58" s="1"/>
      <c r="F58" s="1"/>
    </row>
    <row r="59" spans="3:10" x14ac:dyDescent="0.35">
      <c r="C59" s="2"/>
      <c r="D59" s="2"/>
      <c r="E59" s="1"/>
      <c r="F59" s="1"/>
    </row>
    <row r="60" spans="3:10" x14ac:dyDescent="0.35">
      <c r="C60" s="29" t="s">
        <v>7</v>
      </c>
      <c r="D60" s="29" t="s">
        <v>151</v>
      </c>
      <c r="E60" s="29" t="s">
        <v>13</v>
      </c>
      <c r="F60" s="29" t="s">
        <v>14</v>
      </c>
      <c r="G60" s="29" t="s">
        <v>15</v>
      </c>
      <c r="H60" s="29" t="s">
        <v>16</v>
      </c>
      <c r="I60" s="29" t="s">
        <v>17</v>
      </c>
    </row>
    <row r="61" spans="3:10" x14ac:dyDescent="0.35">
      <c r="C61" s="35">
        <v>1</v>
      </c>
      <c r="D61" s="22" t="s">
        <v>63</v>
      </c>
      <c r="E61" s="23">
        <f>Assumption_Apt!$R$5</f>
        <v>2400000</v>
      </c>
      <c r="F61" s="23">
        <f>Assumption_Apt!$R$5</f>
        <v>2400000</v>
      </c>
      <c r="G61" s="23">
        <f>Assumption_Apt!$R$5</f>
        <v>2400000</v>
      </c>
      <c r="H61" s="23">
        <f>Assumption_Apt!$R$5</f>
        <v>2400000</v>
      </c>
      <c r="I61" s="23">
        <f>Assumption_Apt!$R$5</f>
        <v>2400000</v>
      </c>
      <c r="J61" s="31"/>
    </row>
    <row r="62" spans="3:10" x14ac:dyDescent="0.35">
      <c r="C62" s="35">
        <v>2</v>
      </c>
      <c r="D62" s="22" t="s">
        <v>10</v>
      </c>
      <c r="E62" s="23">
        <f>(E45+E46+E47)*Assumption_Apt!R6</f>
        <v>11272500</v>
      </c>
      <c r="F62" s="23">
        <f>(E45+E46+E47+F47)*Assumption_Apt!R6</f>
        <v>17272500</v>
      </c>
      <c r="G62" s="23">
        <f>(E45+E46+E47+F47+G47)*Assumption_Apt!R6</f>
        <v>18022500</v>
      </c>
      <c r="H62" s="23">
        <f>(E45+E46+E47+F47+G47+H47)*Assumption_Apt!R6</f>
        <v>18772500</v>
      </c>
      <c r="I62" s="23">
        <f>(E45+E46+E47+F47+G47+H47+I47)*Assumption_Apt!R6</f>
        <v>20272500</v>
      </c>
      <c r="J62" s="31"/>
    </row>
    <row r="63" spans="3:10" x14ac:dyDescent="0.35">
      <c r="C63" s="35">
        <v>3</v>
      </c>
      <c r="D63" s="22" t="s">
        <v>73</v>
      </c>
      <c r="E63" s="23">
        <f>($E$4*E25)*$E$52</f>
        <v>17931479.150000002</v>
      </c>
      <c r="F63" s="23">
        <f>($E$4*F25)*$E$52</f>
        <v>40478014.150000006</v>
      </c>
      <c r="G63" s="23">
        <f>($E$4*G25)*$E$52</f>
        <v>56366970.5</v>
      </c>
      <c r="H63" s="23">
        <f>($E$4*H25)*$E$52</f>
        <v>59761996.700000003</v>
      </c>
      <c r="I63" s="23">
        <f>($E$4*I25)*$E$52</f>
        <v>65177173.5</v>
      </c>
    </row>
    <row r="64" spans="3:10" x14ac:dyDescent="0.35">
      <c r="C64" s="35"/>
      <c r="D64" s="22"/>
      <c r="E64" s="23">
        <f>SUM(E61:E63)</f>
        <v>31603979.150000002</v>
      </c>
      <c r="F64" s="23">
        <f>SUM(F61:F63)</f>
        <v>60150514.150000006</v>
      </c>
      <c r="G64" s="23">
        <f>SUM(G61:G63)</f>
        <v>76789470.5</v>
      </c>
      <c r="H64" s="23">
        <f>SUM(H61:H63)</f>
        <v>80934496.700000003</v>
      </c>
      <c r="I64" s="23">
        <f>SUM(I61:I63)</f>
        <v>87849673.5</v>
      </c>
    </row>
    <row r="66" spans="3:10" x14ac:dyDescent="0.35">
      <c r="C66" s="29" t="s">
        <v>7</v>
      </c>
      <c r="D66" s="29" t="s">
        <v>152</v>
      </c>
      <c r="E66" s="29" t="s">
        <v>13</v>
      </c>
      <c r="F66" s="29" t="s">
        <v>14</v>
      </c>
      <c r="G66" s="29" t="s">
        <v>15</v>
      </c>
      <c r="H66" s="29" t="s">
        <v>16</v>
      </c>
      <c r="I66" s="29" t="s">
        <v>17</v>
      </c>
    </row>
    <row r="67" spans="3:10" x14ac:dyDescent="0.35">
      <c r="C67" s="35">
        <v>1</v>
      </c>
      <c r="D67" s="22" t="s">
        <v>63</v>
      </c>
      <c r="E67" s="23">
        <f>Assumption_Apt!$R$5</f>
        <v>2400000</v>
      </c>
      <c r="F67" s="23">
        <f>Assumption_Apt!$R$5</f>
        <v>2400000</v>
      </c>
      <c r="G67" s="23">
        <f>Assumption_Apt!$R$5</f>
        <v>2400000</v>
      </c>
      <c r="H67" s="23">
        <f>Assumption_Apt!$R$5</f>
        <v>2400000</v>
      </c>
      <c r="I67" s="23">
        <f>Assumption_Apt!$R$5</f>
        <v>2400000</v>
      </c>
    </row>
    <row r="68" spans="3:10" x14ac:dyDescent="0.35">
      <c r="C68" s="35">
        <v>2</v>
      </c>
      <c r="D68" s="22" t="s">
        <v>10</v>
      </c>
      <c r="E68" s="23">
        <f>(E45+E46+E48)*Assumption_Apt!R6</f>
        <v>16522500</v>
      </c>
      <c r="F68" s="23">
        <f>(E45+E46+E48+F48)*Assumption_Apt!R6</f>
        <v>18412500</v>
      </c>
      <c r="G68" s="23">
        <f>(E45+E46+E48+F48+G48)*Assumption_Apt!R6</f>
        <v>18772500</v>
      </c>
      <c r="H68" s="23">
        <f>(E45+E46+E48+F48+G48+H48)*Assumption_Apt!R6</f>
        <v>19702500</v>
      </c>
      <c r="I68" s="23">
        <f>(E45+E46+E48+F48++G48+H48+I48)*Assumption_Apt!R6</f>
        <v>20272500</v>
      </c>
    </row>
    <row r="69" spans="3:10" x14ac:dyDescent="0.35">
      <c r="C69" s="35">
        <v>3</v>
      </c>
      <c r="D69" s="22" t="s">
        <v>73</v>
      </c>
      <c r="E69" s="23">
        <f>($E$4*E31)*$E$52</f>
        <v>29977782.800000001</v>
      </c>
      <c r="F69" s="23">
        <f>($E$4*F31)*$E$52</f>
        <v>55976870</v>
      </c>
      <c r="G69" s="23">
        <f>($E$4*G31)*$E$52</f>
        <v>60483472.100000001</v>
      </c>
      <c r="H69" s="23">
        <f>($E$4*H31)*$E$52</f>
        <v>63658998.100000001</v>
      </c>
      <c r="I69" s="23">
        <f>($E$4*I31)*$E$52</f>
        <v>66918649.400000006</v>
      </c>
    </row>
    <row r="70" spans="3:10" x14ac:dyDescent="0.35">
      <c r="C70" s="35"/>
      <c r="D70" s="22"/>
      <c r="E70" s="23">
        <f>SUM(E67:E69)</f>
        <v>48900282.799999997</v>
      </c>
      <c r="F70" s="23">
        <f>SUM(F67:F69)</f>
        <v>76789370</v>
      </c>
      <c r="G70" s="23">
        <f>SUM(G67:G69)</f>
        <v>81655972.099999994</v>
      </c>
      <c r="H70" s="23">
        <f>SUM(H67:H69)</f>
        <v>85761498.099999994</v>
      </c>
      <c r="I70" s="23">
        <f>SUM(I67:I69)</f>
        <v>89591149.400000006</v>
      </c>
    </row>
    <row r="72" spans="3:10" x14ac:dyDescent="0.35">
      <c r="C72" s="29" t="s">
        <v>7</v>
      </c>
      <c r="D72" s="29" t="s">
        <v>153</v>
      </c>
      <c r="E72" s="29" t="s">
        <v>13</v>
      </c>
      <c r="F72" s="29" t="s">
        <v>14</v>
      </c>
      <c r="G72" s="29" t="s">
        <v>15</v>
      </c>
      <c r="H72" s="29" t="s">
        <v>16</v>
      </c>
      <c r="I72" s="29" t="s">
        <v>17</v>
      </c>
    </row>
    <row r="73" spans="3:10" x14ac:dyDescent="0.35">
      <c r="C73" s="35">
        <v>1</v>
      </c>
      <c r="D73" s="22" t="s">
        <v>63</v>
      </c>
      <c r="E73" s="23">
        <f>Assumption_Apt!$R$5</f>
        <v>2400000</v>
      </c>
      <c r="F73" s="23">
        <f>Assumption_Apt!$R$5</f>
        <v>2400000</v>
      </c>
      <c r="G73" s="23">
        <f>Assumption_Apt!$R$5</f>
        <v>2400000</v>
      </c>
      <c r="H73" s="23">
        <f>Assumption_Apt!$R$5</f>
        <v>2400000</v>
      </c>
      <c r="I73" s="23">
        <f>Assumption_Apt!$R$5</f>
        <v>2400000</v>
      </c>
    </row>
    <row r="74" spans="3:10" x14ac:dyDescent="0.35">
      <c r="C74" s="35">
        <v>2</v>
      </c>
      <c r="D74" s="22" t="s">
        <v>10</v>
      </c>
      <c r="E74" s="23">
        <f>(E45+E46+E49)*Assumption_Apt!R6</f>
        <v>9412500</v>
      </c>
      <c r="F74" s="23">
        <f>(E45+E46+E49+F49)*Assumption_Apt!R6</f>
        <v>11662500</v>
      </c>
      <c r="G74" s="23">
        <f>(E45+E46+E49+F49+G49)*Assumption_Apt!R6</f>
        <v>14272500</v>
      </c>
      <c r="H74" s="23">
        <f>(E45+E46+E49+F49+G49+H49)*Assumption_Apt!R6</f>
        <v>16912500</v>
      </c>
      <c r="I74" s="23">
        <f>(E45+E46+E49+F49+G49+H49+I49)*Assumption_Apt!R6</f>
        <v>18412500</v>
      </c>
      <c r="J74" s="31"/>
    </row>
    <row r="75" spans="3:10" x14ac:dyDescent="0.35">
      <c r="C75" s="35">
        <v>3</v>
      </c>
      <c r="D75" s="22" t="s">
        <v>73</v>
      </c>
      <c r="E75" s="23">
        <f>($E$4*E37)*$E$52</f>
        <v>10950577.850000001</v>
      </c>
      <c r="F75" s="23">
        <f>($E$4*F37)*$E$52</f>
        <v>24660008.400000002</v>
      </c>
      <c r="G75" s="23">
        <f>($E$4*G37)*$E$52</f>
        <v>35860512.399999999</v>
      </c>
      <c r="H75" s="23">
        <f>($E$4*H37)*$E$52</f>
        <v>47760566.800000004</v>
      </c>
      <c r="I75" s="23">
        <f>($E$4*I37)*$E$52</f>
        <v>56665420.350000001</v>
      </c>
      <c r="J75" s="31"/>
    </row>
    <row r="76" spans="3:10" x14ac:dyDescent="0.35">
      <c r="C76" s="35"/>
      <c r="D76" s="22"/>
      <c r="E76" s="23">
        <f>SUM(E73:E75)</f>
        <v>22763077.850000001</v>
      </c>
      <c r="F76" s="23">
        <f>SUM(F73:F75)</f>
        <v>38722508.400000006</v>
      </c>
      <c r="G76" s="23">
        <f>SUM(G73:G75)</f>
        <v>52533012.399999999</v>
      </c>
      <c r="H76" s="23">
        <f>SUM(H73:H75)</f>
        <v>67073066.800000004</v>
      </c>
      <c r="I76" s="23">
        <f>SUM(I73:I75)</f>
        <v>77477920.349999994</v>
      </c>
    </row>
  </sheetData>
  <conditionalFormatting sqref="E45:F46 E22:I22 E13:F16 E47:I49 E73:I76 E25:I25 E24:H24 E67:I70 E61:I64">
    <cfRule type="cellIs" dxfId="94" priority="63" operator="lessThan">
      <formula>0</formula>
    </cfRule>
  </conditionalFormatting>
  <conditionalFormatting sqref="E50:G50">
    <cfRule type="cellIs" dxfId="93" priority="53" operator="lessThan">
      <formula>0</formula>
    </cfRule>
  </conditionalFormatting>
  <conditionalFormatting sqref="E28:I28 E31:I31 E30:H30">
    <cfRule type="cellIs" dxfId="92" priority="16" operator="lessThan">
      <formula>0</formula>
    </cfRule>
  </conditionalFormatting>
  <conditionalFormatting sqref="E34:I34 E36:I37">
    <cfRule type="cellIs" dxfId="91" priority="15" operator="lessThan">
      <formula>0</formula>
    </cfRule>
  </conditionalFormatting>
  <conditionalFormatting sqref="H45:H46">
    <cfRule type="cellIs" dxfId="90" priority="12" operator="lessThan">
      <formula>0</formula>
    </cfRule>
  </conditionalFormatting>
  <conditionalFormatting sqref="H50">
    <cfRule type="cellIs" dxfId="89" priority="11" operator="lessThan">
      <formula>0</formula>
    </cfRule>
  </conditionalFormatting>
  <conditionalFormatting sqref="G45:G46">
    <cfRule type="cellIs" dxfId="88" priority="7" operator="lessThan">
      <formula>0</formula>
    </cfRule>
  </conditionalFormatting>
  <conditionalFormatting sqref="E23:I23">
    <cfRule type="cellIs" dxfId="87" priority="6" operator="lessThan">
      <formula>0</formula>
    </cfRule>
  </conditionalFormatting>
  <conditionalFormatting sqref="E29:I29">
    <cfRule type="cellIs" dxfId="86" priority="5" operator="lessThan">
      <formula>0</formula>
    </cfRule>
  </conditionalFormatting>
  <conditionalFormatting sqref="E35:I35">
    <cfRule type="cellIs" dxfId="85" priority="4" operator="lessThan">
      <formula>0</formula>
    </cfRule>
  </conditionalFormatting>
  <conditionalFormatting sqref="E10:F12">
    <cfRule type="cellIs" dxfId="84" priority="1" operator="lessThan">
      <formula>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K51"/>
  <sheetViews>
    <sheetView showGridLines="0" view="pageBreakPreview" topLeftCell="A38" zoomScale="70" zoomScaleNormal="85" zoomScaleSheetLayoutView="70" workbookViewId="0">
      <selection activeCell="M23" sqref="M23"/>
    </sheetView>
  </sheetViews>
  <sheetFormatPr defaultColWidth="9.1796875" defaultRowHeight="15.5" x14ac:dyDescent="0.35"/>
  <cols>
    <col min="1" max="1" width="9.1796875" style="37"/>
    <col min="2" max="2" width="10.26953125" style="37" customWidth="1"/>
    <col min="3" max="3" width="21.54296875" style="37" customWidth="1"/>
    <col min="4" max="4" width="22" style="37" customWidth="1"/>
    <col min="5" max="8" width="18.26953125" style="37" bestFit="1" customWidth="1"/>
    <col min="9" max="9" width="23.54296875" style="37" customWidth="1"/>
    <col min="10" max="10" width="18.54296875" style="37" bestFit="1" customWidth="1"/>
    <col min="11" max="11" width="2" style="37" customWidth="1"/>
    <col min="12" max="16384" width="9.1796875" style="37"/>
  </cols>
  <sheetData>
    <row r="2" spans="2:11" x14ac:dyDescent="0.35">
      <c r="B2" s="36" t="s">
        <v>0</v>
      </c>
    </row>
    <row r="3" spans="2:11" x14ac:dyDescent="0.35">
      <c r="B3" s="38"/>
    </row>
    <row r="4" spans="2:11" x14ac:dyDescent="0.35">
      <c r="B4" s="38"/>
    </row>
    <row r="5" spans="2:11" x14ac:dyDescent="0.35">
      <c r="B5" s="36" t="s">
        <v>99</v>
      </c>
      <c r="D5" s="364" t="str">
        <f>Summary!C7</f>
        <v>Grand Dhika City Jatiwarna Tower Emerald</v>
      </c>
    </row>
    <row r="6" spans="2:11" x14ac:dyDescent="0.35">
      <c r="B6" s="36" t="s">
        <v>100</v>
      </c>
      <c r="D6" s="364" t="str">
        <f>Summary!C8</f>
        <v>Jl. Raya Hankam No.1, Jatimelati</v>
      </c>
    </row>
    <row r="7" spans="2:11" x14ac:dyDescent="0.35">
      <c r="B7" s="36" t="s">
        <v>101</v>
      </c>
      <c r="D7" s="364" t="s">
        <v>310</v>
      </c>
    </row>
    <row r="8" spans="2:11" x14ac:dyDescent="0.35">
      <c r="B8" s="36" t="s">
        <v>102</v>
      </c>
      <c r="D8" s="364" t="s">
        <v>311</v>
      </c>
    </row>
    <row r="9" spans="2:11" x14ac:dyDescent="0.35">
      <c r="B9" s="36" t="s">
        <v>1</v>
      </c>
      <c r="D9" s="364" t="s">
        <v>8</v>
      </c>
    </row>
    <row r="10" spans="2:11" x14ac:dyDescent="0.35">
      <c r="B10" s="36" t="s">
        <v>103</v>
      </c>
      <c r="D10" s="371">
        <v>2018</v>
      </c>
    </row>
    <row r="11" spans="2:11" x14ac:dyDescent="0.35">
      <c r="B11" s="36" t="s">
        <v>2</v>
      </c>
      <c r="D11" s="364" t="s">
        <v>104</v>
      </c>
    </row>
    <row r="12" spans="2:11" x14ac:dyDescent="0.35">
      <c r="B12" s="38"/>
    </row>
    <row r="13" spans="2:11" x14ac:dyDescent="0.35">
      <c r="B13" s="39" t="s">
        <v>105</v>
      </c>
    </row>
    <row r="14" spans="2:11" x14ac:dyDescent="0.35">
      <c r="B14" s="38" t="s">
        <v>106</v>
      </c>
      <c r="C14" s="40"/>
      <c r="D14" s="41">
        <f>Assumption_Apt!N15</f>
        <v>0.06</v>
      </c>
      <c r="E14" s="38" t="s">
        <v>5</v>
      </c>
      <c r="G14" s="42"/>
      <c r="K14" s="43"/>
    </row>
    <row r="15" spans="2:11" x14ac:dyDescent="0.35">
      <c r="B15" s="44" t="s">
        <v>3</v>
      </c>
      <c r="C15" s="40"/>
      <c r="D15" s="45">
        <v>0.15</v>
      </c>
      <c r="E15" s="44"/>
      <c r="G15" s="42"/>
      <c r="J15" s="43"/>
      <c r="K15" s="46"/>
    </row>
    <row r="16" spans="2:11" x14ac:dyDescent="0.35">
      <c r="B16" s="38" t="s">
        <v>107</v>
      </c>
      <c r="C16" s="40"/>
      <c r="D16" s="41">
        <f>Assumption_Apt!N14</f>
        <v>0.125</v>
      </c>
      <c r="E16" s="38" t="s">
        <v>5</v>
      </c>
      <c r="J16" s="43"/>
      <c r="K16" s="46"/>
    </row>
    <row r="17" spans="2:11" x14ac:dyDescent="0.35">
      <c r="B17" s="38" t="s">
        <v>4</v>
      </c>
      <c r="C17" s="40"/>
      <c r="D17" s="47">
        <v>14500</v>
      </c>
      <c r="E17" s="48" t="s">
        <v>6</v>
      </c>
      <c r="H17" s="42">
        <v>0.5</v>
      </c>
      <c r="J17" s="43"/>
      <c r="K17" s="46"/>
    </row>
    <row r="18" spans="2:11" x14ac:dyDescent="0.35">
      <c r="J18" s="43"/>
      <c r="K18" s="43"/>
    </row>
    <row r="19" spans="2:11" ht="26.5" thickBot="1" x14ac:dyDescent="0.65">
      <c r="E19" s="92" t="s">
        <v>131</v>
      </c>
      <c r="F19" s="92"/>
      <c r="G19" s="58" t="s">
        <v>12</v>
      </c>
      <c r="H19" s="56" t="e">
        <f>IRR(D29:H29,$D$15)</f>
        <v>#NUM!</v>
      </c>
      <c r="K19" s="49"/>
    </row>
    <row r="20" spans="2:11" ht="26.5" thickBot="1" x14ac:dyDescent="0.65">
      <c r="B20" s="39"/>
      <c r="C20" s="39"/>
      <c r="D20" s="38"/>
      <c r="E20" s="92" t="s">
        <v>132</v>
      </c>
      <c r="F20" s="92"/>
      <c r="G20" s="59" t="s">
        <v>12</v>
      </c>
      <c r="H20" s="56" t="e">
        <f>IRR(D37:H37,$D$15)</f>
        <v>#NUM!</v>
      </c>
    </row>
    <row r="21" spans="2:11" ht="26.5" thickBot="1" x14ac:dyDescent="0.65">
      <c r="B21" s="50"/>
      <c r="E21" s="92" t="s">
        <v>133</v>
      </c>
      <c r="F21" s="92"/>
      <c r="G21" s="60" t="s">
        <v>12</v>
      </c>
      <c r="H21" s="56" t="e">
        <f>IRR(D45:H45,$D$15)</f>
        <v>#NUM!</v>
      </c>
      <c r="K21" s="50"/>
    </row>
    <row r="23" spans="2:11" ht="16" thickBot="1" x14ac:dyDescent="0.4">
      <c r="B23" s="39"/>
      <c r="C23" s="38"/>
      <c r="D23" s="38"/>
      <c r="E23" s="38"/>
      <c r="F23" s="38"/>
      <c r="G23" s="38"/>
      <c r="H23" s="38"/>
      <c r="I23" s="38"/>
    </row>
    <row r="24" spans="2:11" ht="16" thickBot="1" x14ac:dyDescent="0.4">
      <c r="B24" s="51" t="s">
        <v>7</v>
      </c>
      <c r="C24" s="51" t="s">
        <v>151</v>
      </c>
      <c r="D24" s="51" t="s">
        <v>13</v>
      </c>
      <c r="E24" s="51" t="s">
        <v>14</v>
      </c>
      <c r="F24" s="51" t="s">
        <v>15</v>
      </c>
      <c r="G24" s="51" t="s">
        <v>16</v>
      </c>
      <c r="H24" s="51" t="s">
        <v>17</v>
      </c>
      <c r="I24" s="51" t="s">
        <v>9</v>
      </c>
    </row>
    <row r="25" spans="2:11" x14ac:dyDescent="0.35">
      <c r="B25" s="143">
        <v>1</v>
      </c>
      <c r="C25" s="52" t="s">
        <v>142</v>
      </c>
      <c r="D25" s="53">
        <f>'Gabungan_Calculation Sheet'!E25</f>
        <v>358629583</v>
      </c>
      <c r="E25" s="53">
        <f>'Gabungan_Calculation Sheet'!F25</f>
        <v>809560283</v>
      </c>
      <c r="F25" s="53">
        <f>'Gabungan_Calculation Sheet'!G25</f>
        <v>1127339410</v>
      </c>
      <c r="G25" s="53">
        <f>'Gabungan_Calculation Sheet'!H25</f>
        <v>1195239934</v>
      </c>
      <c r="H25" s="53">
        <f>'Gabungan_Calculation Sheet'!I25</f>
        <v>1303543470</v>
      </c>
      <c r="I25" s="53">
        <f>SUM(D25:H25)</f>
        <v>4794312680</v>
      </c>
    </row>
    <row r="26" spans="2:11" x14ac:dyDescent="0.35">
      <c r="B26" s="144">
        <v>2</v>
      </c>
      <c r="C26" s="55" t="s">
        <v>59</v>
      </c>
      <c r="D26" s="54">
        <f>'Gabungan_Calculation Sheet'!E45+'Gabungan_Calculation Sheet'!E46+'Gabungan_Calculation Sheet'!E47+'Gabungan_Calculation Sheet'!E64</f>
        <v>257053979.15000001</v>
      </c>
      <c r="E26" s="54">
        <f>'Gabungan_Calculation Sheet'!F64+'Gabungan_Calculation Sheet'!F47</f>
        <v>180150514.15000001</v>
      </c>
      <c r="F26" s="54">
        <f>'Gabungan_Calculation Sheet'!G64+'Gabungan_Calculation Sheet'!G47</f>
        <v>91789470.5</v>
      </c>
      <c r="G26" s="54">
        <f>'Gabungan_Calculation Sheet'!H64+'Gabungan_Calculation Sheet'!H47</f>
        <v>95934496.700000003</v>
      </c>
      <c r="H26" s="54">
        <f>'Gabungan_Calculation Sheet'!I64+'Gabungan_Calculation Sheet'!I47</f>
        <v>117849673.5</v>
      </c>
      <c r="I26" s="54">
        <f>SUM(D26:H26)</f>
        <v>742778134</v>
      </c>
    </row>
    <row r="27" spans="2:11" x14ac:dyDescent="0.35">
      <c r="B27" s="144">
        <v>3</v>
      </c>
      <c r="C27" s="55" t="s">
        <v>154</v>
      </c>
      <c r="D27" s="54">
        <f>D25-D26</f>
        <v>101575603.84999999</v>
      </c>
      <c r="E27" s="54">
        <f t="shared" ref="E27:H27" si="0">E25-E26</f>
        <v>629409768.85000002</v>
      </c>
      <c r="F27" s="54">
        <f t="shared" si="0"/>
        <v>1035549939.5</v>
      </c>
      <c r="G27" s="54">
        <f t="shared" si="0"/>
        <v>1099305437.3</v>
      </c>
      <c r="H27" s="54">
        <f t="shared" si="0"/>
        <v>1185693796.5</v>
      </c>
      <c r="I27" s="54">
        <f>SUM(D27:H27)</f>
        <v>4051534546</v>
      </c>
    </row>
    <row r="28" spans="2:11" x14ac:dyDescent="0.35">
      <c r="B28" s="144">
        <v>4</v>
      </c>
      <c r="C28" s="55" t="s">
        <v>155</v>
      </c>
      <c r="D28" s="54">
        <f>IF(D30&lt;1,(D30*70%)*$D$16,D30*$D$14)</f>
        <v>6094536.2309999997</v>
      </c>
      <c r="E28" s="54">
        <f t="shared" ref="E28:H28" si="1">IF(E30&lt;1,(E30*70%)*$D$16,E30*$D$14)</f>
        <v>43859122.362000003</v>
      </c>
      <c r="F28" s="54">
        <f t="shared" si="1"/>
        <v>105992118.73199999</v>
      </c>
      <c r="G28" s="54">
        <f t="shared" si="1"/>
        <v>171950444.97</v>
      </c>
      <c r="H28" s="54">
        <f t="shared" si="1"/>
        <v>243092072.75999999</v>
      </c>
      <c r="I28" s="54">
        <f>SUM(D28:H28)</f>
        <v>570988295.05499995</v>
      </c>
    </row>
    <row r="29" spans="2:11" ht="16" thickBot="1" x14ac:dyDescent="0.4">
      <c r="B29" s="145"/>
      <c r="C29" s="146" t="s">
        <v>9</v>
      </c>
      <c r="D29" s="147">
        <f>D27+D28</f>
        <v>107670140.081</v>
      </c>
      <c r="E29" s="147">
        <f t="shared" ref="E29:H29" si="2">E27+E28</f>
        <v>673268891.21200001</v>
      </c>
      <c r="F29" s="147">
        <f t="shared" si="2"/>
        <v>1141542058.2319999</v>
      </c>
      <c r="G29" s="147">
        <f t="shared" si="2"/>
        <v>1271255882.27</v>
      </c>
      <c r="H29" s="147">
        <f t="shared" si="2"/>
        <v>1428785869.26</v>
      </c>
      <c r="I29" s="147">
        <f>SUM(D29:H29)</f>
        <v>4622522841.0550003</v>
      </c>
    </row>
    <row r="30" spans="2:11" x14ac:dyDescent="0.35">
      <c r="B30" s="50"/>
      <c r="C30" s="36"/>
      <c r="D30" s="47">
        <f>D27</f>
        <v>101575603.84999999</v>
      </c>
      <c r="E30" s="47">
        <f>D30+E27</f>
        <v>730985372.70000005</v>
      </c>
      <c r="F30" s="47">
        <f t="shared" ref="F30:H30" si="3">E30+F27</f>
        <v>1766535312.2</v>
      </c>
      <c r="G30" s="47">
        <f t="shared" si="3"/>
        <v>2865840749.5</v>
      </c>
      <c r="H30" s="47">
        <f t="shared" si="3"/>
        <v>4051534546</v>
      </c>
      <c r="I30" s="47"/>
    </row>
    <row r="31" spans="2:11" ht="16" thickBot="1" x14ac:dyDescent="0.4">
      <c r="B31" s="50"/>
      <c r="C31" s="36"/>
      <c r="D31" s="47"/>
      <c r="E31" s="47"/>
      <c r="F31" s="47"/>
      <c r="G31" s="47"/>
      <c r="H31" s="47"/>
      <c r="I31" s="47"/>
    </row>
    <row r="32" spans="2:11" ht="16" thickBot="1" x14ac:dyDescent="0.4">
      <c r="B32" s="51" t="s">
        <v>7</v>
      </c>
      <c r="C32" s="51" t="s">
        <v>152</v>
      </c>
      <c r="D32" s="51" t="s">
        <v>13</v>
      </c>
      <c r="E32" s="51" t="s">
        <v>14</v>
      </c>
      <c r="F32" s="51" t="s">
        <v>15</v>
      </c>
      <c r="G32" s="51" t="s">
        <v>16</v>
      </c>
      <c r="H32" s="51" t="s">
        <v>17</v>
      </c>
      <c r="I32" s="51" t="s">
        <v>9</v>
      </c>
    </row>
    <row r="33" spans="2:10" x14ac:dyDescent="0.35">
      <c r="B33" s="143">
        <v>1</v>
      </c>
      <c r="C33" s="52" t="s">
        <v>142</v>
      </c>
      <c r="D33" s="53">
        <f>'Gabungan_Calculation Sheet'!E31</f>
        <v>599555656</v>
      </c>
      <c r="E33" s="53">
        <f>'Gabungan_Calculation Sheet'!F31</f>
        <v>1119537400</v>
      </c>
      <c r="F33" s="53">
        <f>'Gabungan_Calculation Sheet'!G31</f>
        <v>1209669442</v>
      </c>
      <c r="G33" s="53">
        <f>'Gabungan_Calculation Sheet'!H31</f>
        <v>1273179962</v>
      </c>
      <c r="H33" s="53">
        <f>'Gabungan_Calculation Sheet'!I31</f>
        <v>1338372988</v>
      </c>
      <c r="I33" s="53">
        <f>SUM(D33:H33)</f>
        <v>5540315448</v>
      </c>
    </row>
    <row r="34" spans="2:10" x14ac:dyDescent="0.35">
      <c r="B34" s="144">
        <v>2</v>
      </c>
      <c r="C34" s="55" t="s">
        <v>59</v>
      </c>
      <c r="D34" s="54">
        <f>'Gabungan_Calculation Sheet'!E45+'Gabungan_Calculation Sheet'!E46+'Gabungan_Calculation Sheet'!E48+'Gabungan_Calculation Sheet'!E70</f>
        <v>379350282.80000001</v>
      </c>
      <c r="E34" s="54">
        <f>'Gabungan_Calculation Sheet'!F70+'Gabungan_Calculation Sheet'!F48</f>
        <v>114589370</v>
      </c>
      <c r="F34" s="54">
        <f>'Gabungan_Calculation Sheet'!G70+'Gabungan_Calculation Sheet'!G48</f>
        <v>88855972.099999994</v>
      </c>
      <c r="G34" s="54">
        <f>'Gabungan_Calculation Sheet'!H70+'Gabungan_Calculation Sheet'!H48</f>
        <v>104361498.09999999</v>
      </c>
      <c r="H34" s="54">
        <f>'Gabungan_Calculation Sheet'!I70+'Gabungan_Calculation Sheet'!I48</f>
        <v>100991149.40000001</v>
      </c>
      <c r="I34" s="54">
        <f>SUM(D34:H34)</f>
        <v>788148272.39999998</v>
      </c>
    </row>
    <row r="35" spans="2:10" x14ac:dyDescent="0.35">
      <c r="B35" s="144">
        <v>3</v>
      </c>
      <c r="C35" s="55" t="s">
        <v>154</v>
      </c>
      <c r="D35" s="54">
        <f>D33-D34</f>
        <v>220205373.19999999</v>
      </c>
      <c r="E35" s="54">
        <f t="shared" ref="E35" si="4">E33-E34</f>
        <v>1004948030</v>
      </c>
      <c r="F35" s="54">
        <f t="shared" ref="F35" si="5">F33-F34</f>
        <v>1120813469.9000001</v>
      </c>
      <c r="G35" s="54">
        <f t="shared" ref="G35" si="6">G33-G34</f>
        <v>1168818463.9000001</v>
      </c>
      <c r="H35" s="54">
        <f t="shared" ref="H35" si="7">H33-H34</f>
        <v>1237381838.5999999</v>
      </c>
      <c r="I35" s="54">
        <f>SUM(D35:H35)</f>
        <v>4752167175.6000004</v>
      </c>
    </row>
    <row r="36" spans="2:10" x14ac:dyDescent="0.35">
      <c r="B36" s="144">
        <v>4</v>
      </c>
      <c r="C36" s="55" t="s">
        <v>155</v>
      </c>
      <c r="D36" s="54">
        <f>IF(D38&lt;1,(D38*70%)*$D$16,D38*$D$14)</f>
        <v>13212322.391999999</v>
      </c>
      <c r="E36" s="54">
        <f t="shared" ref="E36:H36" si="8">IF(E38&lt;1,(E38*70%)*$D$16,E38*$D$14)</f>
        <v>73509204.192000002</v>
      </c>
      <c r="F36" s="54">
        <f t="shared" si="8"/>
        <v>140758012.38600001</v>
      </c>
      <c r="G36" s="54">
        <f t="shared" si="8"/>
        <v>210887120.22000003</v>
      </c>
      <c r="H36" s="54">
        <f t="shared" si="8"/>
        <v>285130030.53600001</v>
      </c>
      <c r="I36" s="54">
        <f>SUM(D36:H36)</f>
        <v>723496689.72600007</v>
      </c>
    </row>
    <row r="37" spans="2:10" ht="16" thickBot="1" x14ac:dyDescent="0.4">
      <c r="B37" s="145"/>
      <c r="C37" s="146" t="s">
        <v>9</v>
      </c>
      <c r="D37" s="147">
        <f>D35+D36</f>
        <v>233417695.59199998</v>
      </c>
      <c r="E37" s="147">
        <f t="shared" ref="E37" si="9">E35+E36</f>
        <v>1078457234.1919999</v>
      </c>
      <c r="F37" s="147">
        <f t="shared" ref="F37" si="10">F35+F36</f>
        <v>1261571482.286</v>
      </c>
      <c r="G37" s="147">
        <f t="shared" ref="G37" si="11">G35+G36</f>
        <v>1379705584.1200001</v>
      </c>
      <c r="H37" s="147">
        <f t="shared" ref="H37" si="12">H35+H36</f>
        <v>1522511869.1359999</v>
      </c>
      <c r="I37" s="147">
        <f>SUM(D37:H37)</f>
        <v>5475663865.3259993</v>
      </c>
    </row>
    <row r="38" spans="2:10" x14ac:dyDescent="0.35">
      <c r="B38" s="50"/>
      <c r="C38" s="36"/>
      <c r="D38" s="47">
        <f>D35</f>
        <v>220205373.19999999</v>
      </c>
      <c r="E38" s="47">
        <f>D38+E35</f>
        <v>1225153403.2</v>
      </c>
      <c r="F38" s="47">
        <f t="shared" ref="F38:H38" si="13">E38+F35</f>
        <v>2345966873.1000004</v>
      </c>
      <c r="G38" s="47">
        <f t="shared" si="13"/>
        <v>3514785337.0000005</v>
      </c>
      <c r="H38" s="47">
        <f t="shared" si="13"/>
        <v>4752167175.6000004</v>
      </c>
      <c r="I38" s="47"/>
    </row>
    <row r="39" spans="2:10" ht="16" thickBot="1" x14ac:dyDescent="0.4">
      <c r="B39" s="50"/>
      <c r="C39" s="36"/>
      <c r="D39" s="47"/>
      <c r="E39" s="47"/>
      <c r="F39" s="47"/>
      <c r="G39" s="47"/>
      <c r="H39" s="47"/>
      <c r="I39" s="47"/>
    </row>
    <row r="40" spans="2:10" ht="16" thickBot="1" x14ac:dyDescent="0.4">
      <c r="B40" s="51" t="s">
        <v>7</v>
      </c>
      <c r="C40" s="51" t="s">
        <v>153</v>
      </c>
      <c r="D40" s="51" t="s">
        <v>13</v>
      </c>
      <c r="E40" s="51" t="s">
        <v>14</v>
      </c>
      <c r="F40" s="51" t="s">
        <v>15</v>
      </c>
      <c r="G40" s="51" t="s">
        <v>16</v>
      </c>
      <c r="H40" s="51" t="s">
        <v>17</v>
      </c>
      <c r="I40" s="51" t="s">
        <v>9</v>
      </c>
    </row>
    <row r="41" spans="2:10" x14ac:dyDescent="0.35">
      <c r="B41" s="143">
        <v>1</v>
      </c>
      <c r="C41" s="52" t="s">
        <v>142</v>
      </c>
      <c r="D41" s="53">
        <f>'Gabungan_Calculation Sheet'!E37</f>
        <v>219011557</v>
      </c>
      <c r="E41" s="53">
        <f>'Gabungan_Calculation Sheet'!F37</f>
        <v>493200168</v>
      </c>
      <c r="F41" s="53">
        <f>'Gabungan_Calculation Sheet'!G37</f>
        <v>717210248</v>
      </c>
      <c r="G41" s="53">
        <f>'Gabungan_Calculation Sheet'!H37</f>
        <v>955211336</v>
      </c>
      <c r="H41" s="53">
        <f>'Gabungan_Calculation Sheet'!I37</f>
        <v>1133308407</v>
      </c>
      <c r="I41" s="53">
        <f>SUM(D41:H41)</f>
        <v>3517941716</v>
      </c>
    </row>
    <row r="42" spans="2:10" x14ac:dyDescent="0.35">
      <c r="B42" s="144">
        <v>2</v>
      </c>
      <c r="C42" s="55" t="s">
        <v>59</v>
      </c>
      <c r="D42" s="54">
        <f>'Gabungan_Calculation Sheet'!E45+'Gabungan_Calculation Sheet'!E46+'Gabungan_Calculation Sheet'!E49+'Gabungan_Calculation Sheet'!E76</f>
        <v>211013077.84999999</v>
      </c>
      <c r="E42" s="54">
        <f>'Gabungan_Calculation Sheet'!F76+'Gabungan_Calculation Sheet'!F49</f>
        <v>83722508.400000006</v>
      </c>
      <c r="F42" s="54">
        <f>'Gabungan_Calculation Sheet'!G76+'Gabungan_Calculation Sheet'!G49</f>
        <v>104733012.40000001</v>
      </c>
      <c r="G42" s="54">
        <f>'Gabungan_Calculation Sheet'!H76+'Gabungan_Calculation Sheet'!H49</f>
        <v>119873066.80000001</v>
      </c>
      <c r="H42" s="54">
        <f>'Gabungan_Calculation Sheet'!I76+'Gabungan_Calculation Sheet'!I49</f>
        <v>107477920.34999999</v>
      </c>
      <c r="I42" s="54">
        <f>SUM(D42:H42)</f>
        <v>626819585.79999995</v>
      </c>
    </row>
    <row r="43" spans="2:10" x14ac:dyDescent="0.35">
      <c r="B43" s="144">
        <v>3</v>
      </c>
      <c r="C43" s="55" t="s">
        <v>154</v>
      </c>
      <c r="D43" s="54">
        <f>D41-D42</f>
        <v>7998479.150000006</v>
      </c>
      <c r="E43" s="54">
        <f t="shared" ref="E43" si="14">E41-E42</f>
        <v>409477659.60000002</v>
      </c>
      <c r="F43" s="54">
        <f t="shared" ref="F43" si="15">F41-F42</f>
        <v>612477235.60000002</v>
      </c>
      <c r="G43" s="54">
        <f t="shared" ref="G43" si="16">G41-G42</f>
        <v>835338269.20000005</v>
      </c>
      <c r="H43" s="54">
        <f t="shared" ref="H43" si="17">H41-H42</f>
        <v>1025830486.65</v>
      </c>
      <c r="I43" s="54">
        <f>SUM(D43:H43)</f>
        <v>2891122130.2000003</v>
      </c>
    </row>
    <row r="44" spans="2:10" x14ac:dyDescent="0.35">
      <c r="B44" s="144">
        <v>4</v>
      </c>
      <c r="C44" s="55" t="s">
        <v>155</v>
      </c>
      <c r="D44" s="54">
        <f>IF(D46&lt;1,(D46*70%)*$D$16,D46*$D$14)</f>
        <v>479908.74900000036</v>
      </c>
      <c r="E44" s="54">
        <f t="shared" ref="E44:H44" si="18">IF(E46&lt;1,(E46*70%)*$D$16,E46*$D$14)</f>
        <v>25048568.324999999</v>
      </c>
      <c r="F44" s="54">
        <f t="shared" si="18"/>
        <v>61797202.460999995</v>
      </c>
      <c r="G44" s="54">
        <f t="shared" si="18"/>
        <v>111917498.61300001</v>
      </c>
      <c r="H44" s="54">
        <f t="shared" si="18"/>
        <v>173467327.81200001</v>
      </c>
      <c r="I44" s="54">
        <f>SUM(D44:H44)</f>
        <v>372710505.96000004</v>
      </c>
    </row>
    <row r="45" spans="2:10" ht="16" thickBot="1" x14ac:dyDescent="0.4">
      <c r="B45" s="145"/>
      <c r="C45" s="146" t="s">
        <v>9</v>
      </c>
      <c r="D45" s="147">
        <f>D43+D44</f>
        <v>8478387.8990000058</v>
      </c>
      <c r="E45" s="147">
        <f t="shared" ref="E45" si="19">E43+E44</f>
        <v>434526227.92500001</v>
      </c>
      <c r="F45" s="147">
        <f t="shared" ref="F45" si="20">F43+F44</f>
        <v>674274438.06099999</v>
      </c>
      <c r="G45" s="147">
        <f t="shared" ref="G45" si="21">G43+G44</f>
        <v>947255767.81300008</v>
      </c>
      <c r="H45" s="147">
        <f t="shared" ref="H45" si="22">H43+H44</f>
        <v>1199297814.4619999</v>
      </c>
      <c r="I45" s="147">
        <f>SUM(D45:H45)</f>
        <v>3263832636.1599998</v>
      </c>
    </row>
    <row r="46" spans="2:10" x14ac:dyDescent="0.35">
      <c r="C46" s="50"/>
      <c r="D46" s="352">
        <f>D43</f>
        <v>7998479.150000006</v>
      </c>
      <c r="E46" s="47">
        <f>D46+E43</f>
        <v>417476138.75</v>
      </c>
      <c r="F46" s="47">
        <f t="shared" ref="F46:H46" si="23">E46+F43</f>
        <v>1029953374.35</v>
      </c>
      <c r="G46" s="47">
        <f t="shared" si="23"/>
        <v>1865291643.5500002</v>
      </c>
      <c r="H46" s="47">
        <f t="shared" si="23"/>
        <v>2891122130.2000003</v>
      </c>
      <c r="I46" s="47"/>
      <c r="J46" s="47"/>
    </row>
    <row r="51" spans="4:6" x14ac:dyDescent="0.35">
      <c r="D51" s="164" t="s">
        <v>326</v>
      </c>
      <c r="E51" s="164" t="s">
        <v>304</v>
      </c>
      <c r="F51" s="164" t="s">
        <v>158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K761"/>
  <sheetViews>
    <sheetView showGridLines="0" topLeftCell="C1" zoomScale="70" zoomScaleNormal="70" workbookViewId="0">
      <selection activeCell="H65" sqref="H65"/>
    </sheetView>
  </sheetViews>
  <sheetFormatPr defaultColWidth="9.1796875" defaultRowHeight="14" x14ac:dyDescent="0.3"/>
  <cols>
    <col min="1" max="1" width="1.453125" style="172" customWidth="1"/>
    <col min="2" max="2" width="3.7265625" style="172" customWidth="1"/>
    <col min="3" max="3" width="9.1796875" style="172"/>
    <col min="4" max="4" width="17" style="172" bestFit="1" customWidth="1"/>
    <col min="5" max="7" width="21.1796875" style="172" bestFit="1" customWidth="1"/>
    <col min="8" max="8" width="20.453125" style="172" customWidth="1"/>
    <col min="9" max="9" width="20.81640625" style="172" customWidth="1"/>
    <col min="10" max="10" width="21.7265625" style="172" customWidth="1"/>
    <col min="11" max="11" width="21.453125" style="172" bestFit="1" customWidth="1"/>
    <col min="12" max="12" width="1.453125" style="172" customWidth="1"/>
    <col min="13" max="13" width="20.26953125" style="172" bestFit="1" customWidth="1"/>
    <col min="14" max="14" width="17.7265625" style="172" bestFit="1" customWidth="1"/>
    <col min="15" max="15" width="16.54296875" style="172" customWidth="1"/>
    <col min="16" max="16" width="17.453125" style="172" bestFit="1" customWidth="1"/>
    <col min="17" max="17" width="16.81640625" style="172" customWidth="1"/>
    <col min="18" max="18" width="18.81640625" style="172" customWidth="1"/>
    <col min="19" max="20" width="16.54296875" style="172" customWidth="1"/>
    <col min="21" max="21" width="1.54296875" style="172" customWidth="1"/>
    <col min="22" max="22" width="7" style="172" customWidth="1"/>
    <col min="23" max="23" width="19.54296875" style="172" bestFit="1" customWidth="1"/>
    <col min="24" max="24" width="15.7265625" style="172" customWidth="1"/>
    <col min="25" max="25" width="9.1796875" style="172"/>
    <col min="26" max="28" width="9.1796875" style="172" customWidth="1"/>
    <col min="29" max="29" width="16.7265625" style="172" customWidth="1"/>
    <col min="30" max="30" width="17.81640625" style="172" customWidth="1"/>
    <col min="31" max="31" width="16.26953125" style="172" customWidth="1"/>
    <col min="32" max="32" width="8.453125" style="172" customWidth="1"/>
    <col min="33" max="33" width="11.1796875" style="172" customWidth="1"/>
    <col min="34" max="34" width="7" style="172" customWidth="1"/>
    <col min="35" max="35" width="11" style="172" customWidth="1"/>
    <col min="36" max="36" width="13.54296875" style="172" customWidth="1"/>
    <col min="37" max="37" width="11.54296875" style="172" customWidth="1"/>
    <col min="38" max="38" width="11.26953125" style="172" customWidth="1"/>
    <col min="39" max="39" width="23" style="172" customWidth="1"/>
    <col min="40" max="42" width="9.1796875" style="172" customWidth="1"/>
    <col min="43" max="43" width="4.26953125" style="172" customWidth="1"/>
    <col min="44" max="44" width="14.81640625" style="172" customWidth="1"/>
    <col min="45" max="46" width="16.453125" style="172" customWidth="1"/>
    <col min="47" max="47" width="14.54296875" style="172" customWidth="1"/>
    <col min="48" max="48" width="16.453125" style="172" customWidth="1"/>
    <col min="49" max="49" width="18.26953125" style="172" customWidth="1"/>
    <col min="50" max="50" width="14.54296875" style="172" customWidth="1"/>
    <col min="51" max="51" width="16.453125" style="172" customWidth="1"/>
    <col min="52" max="52" width="14.54296875" style="172" customWidth="1"/>
    <col min="53" max="53" width="11.26953125" style="173" customWidth="1"/>
    <col min="54" max="58" width="10.26953125" style="174" customWidth="1"/>
    <col min="59" max="59" width="14.7265625" style="174" customWidth="1"/>
    <col min="60" max="60" width="7.26953125" style="174" customWidth="1"/>
    <col min="61" max="61" width="8.1796875" style="174" customWidth="1"/>
    <col min="62" max="62" width="7.81640625" style="174" customWidth="1"/>
    <col min="63" max="63" width="2.7265625" style="172" customWidth="1"/>
    <col min="64" max="78" width="9.1796875" style="172" customWidth="1"/>
    <col min="79" max="16384" width="9.1796875" style="172"/>
  </cols>
  <sheetData>
    <row r="1" spans="1:63" ht="15" customHeight="1" x14ac:dyDescent="0.3">
      <c r="A1" s="169"/>
      <c r="B1" s="170"/>
      <c r="C1" s="170"/>
      <c r="D1" s="170"/>
      <c r="E1" s="170"/>
      <c r="F1" s="170"/>
      <c r="G1" s="421" t="s">
        <v>288</v>
      </c>
      <c r="H1" s="421"/>
      <c r="I1" s="421"/>
      <c r="J1" s="421"/>
      <c r="K1" s="421"/>
      <c r="L1" s="170"/>
      <c r="M1" s="170"/>
      <c r="N1" s="170"/>
      <c r="O1" s="170"/>
      <c r="P1" s="170"/>
      <c r="Q1" s="170"/>
      <c r="R1" s="170"/>
      <c r="S1" s="170"/>
      <c r="T1" s="170"/>
      <c r="U1" s="171"/>
    </row>
    <row r="2" spans="1:63" ht="20" x14ac:dyDescent="0.4">
      <c r="A2" s="175"/>
      <c r="B2" s="176" t="s">
        <v>0</v>
      </c>
      <c r="C2" s="176"/>
      <c r="D2" s="1"/>
      <c r="E2" s="1"/>
      <c r="F2" s="1"/>
      <c r="G2" s="422"/>
      <c r="H2" s="422"/>
      <c r="I2" s="422"/>
      <c r="J2" s="422"/>
      <c r="K2" s="422"/>
      <c r="L2" s="1"/>
      <c r="M2" s="1"/>
      <c r="N2" s="1"/>
      <c r="O2" s="1"/>
      <c r="P2" s="177" t="s">
        <v>162</v>
      </c>
      <c r="Q2" s="178"/>
      <c r="R2" s="178"/>
      <c r="S2" s="178"/>
      <c r="T2" s="178"/>
      <c r="U2" s="179"/>
    </row>
    <row r="3" spans="1:63" x14ac:dyDescent="0.3">
      <c r="A3" s="175"/>
      <c r="B3" s="1"/>
      <c r="C3" s="1"/>
      <c r="D3" s="1"/>
      <c r="E3" s="1"/>
      <c r="F3" s="1"/>
      <c r="G3" s="422"/>
      <c r="H3" s="422"/>
      <c r="I3" s="422"/>
      <c r="J3" s="422"/>
      <c r="K3" s="422"/>
      <c r="L3" s="1"/>
      <c r="M3" s="1"/>
      <c r="N3" s="1"/>
      <c r="O3" s="1"/>
      <c r="P3" s="1"/>
      <c r="Q3" s="1"/>
      <c r="R3" s="1"/>
      <c r="S3" s="1"/>
      <c r="T3" s="1"/>
      <c r="U3" s="180"/>
    </row>
    <row r="4" spans="1:63" x14ac:dyDescent="0.3">
      <c r="A4" s="17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80"/>
    </row>
    <row r="5" spans="1:63" x14ac:dyDescent="0.3">
      <c r="A5" s="175"/>
      <c r="B5" s="181" t="s">
        <v>163</v>
      </c>
      <c r="C5" s="181"/>
      <c r="D5" s="1"/>
      <c r="E5" s="182" t="s">
        <v>164</v>
      </c>
      <c r="F5" s="423" t="str">
        <f>Summary!C7</f>
        <v>Grand Dhika City Jatiwarna Tower Emerald</v>
      </c>
      <c r="G5" s="423"/>
      <c r="H5" s="423"/>
      <c r="I5" s="423"/>
      <c r="J5" s="423"/>
      <c r="K5" s="423"/>
      <c r="L5" s="423"/>
      <c r="M5" s="423"/>
      <c r="N5" s="183" t="s">
        <v>165</v>
      </c>
      <c r="O5" s="335"/>
      <c r="P5" s="1"/>
      <c r="Q5" s="1"/>
      <c r="R5" s="1"/>
      <c r="S5" s="1"/>
      <c r="T5" s="1"/>
      <c r="U5" s="180"/>
    </row>
    <row r="6" spans="1:63" ht="14.5" thickBot="1" x14ac:dyDescent="0.35">
      <c r="A6" s="175"/>
      <c r="B6" s="181" t="s">
        <v>166</v>
      </c>
      <c r="C6" s="181"/>
      <c r="D6" s="1"/>
      <c r="E6" s="182" t="s">
        <v>164</v>
      </c>
      <c r="F6" s="424" t="str">
        <f>Summary!C8</f>
        <v>Jl. Raya Hankam No.1, Jatimelati</v>
      </c>
      <c r="G6" s="425"/>
      <c r="H6" s="425"/>
      <c r="I6" s="425"/>
      <c r="J6" s="425"/>
      <c r="K6" s="425"/>
      <c r="L6" s="425"/>
      <c r="M6" s="425"/>
      <c r="N6" s="423"/>
      <c r="O6" s="425"/>
      <c r="P6" s="1"/>
      <c r="Q6" s="1"/>
      <c r="R6" s="1"/>
      <c r="S6" s="1"/>
      <c r="T6" s="1"/>
      <c r="U6" s="180"/>
      <c r="BB6" s="174" t="s">
        <v>167</v>
      </c>
      <c r="BC6" s="174" t="s">
        <v>168</v>
      </c>
      <c r="BD6" s="174" t="s">
        <v>169</v>
      </c>
      <c r="BE6" s="174" t="s">
        <v>170</v>
      </c>
      <c r="BF6" s="174" t="s">
        <v>171</v>
      </c>
      <c r="BG6" s="174" t="s">
        <v>172</v>
      </c>
      <c r="BH6" s="174" t="s">
        <v>173</v>
      </c>
      <c r="BI6" s="174" t="s">
        <v>174</v>
      </c>
      <c r="BJ6" s="174" t="s">
        <v>175</v>
      </c>
    </row>
    <row r="7" spans="1:63" ht="14.5" thickBot="1" x14ac:dyDescent="0.35">
      <c r="A7" s="175"/>
      <c r="B7" s="181" t="s">
        <v>176</v>
      </c>
      <c r="C7" s="181"/>
      <c r="D7" s="1"/>
      <c r="E7" s="182" t="s">
        <v>164</v>
      </c>
      <c r="F7" s="426" t="s">
        <v>188</v>
      </c>
      <c r="G7" s="426"/>
      <c r="H7" s="426"/>
      <c r="I7" s="42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80"/>
      <c r="AC7" s="172" t="s">
        <v>176</v>
      </c>
      <c r="AD7" s="172" t="s">
        <v>178</v>
      </c>
      <c r="AE7" s="172" t="s">
        <v>1</v>
      </c>
      <c r="AF7" s="172" t="s">
        <v>179</v>
      </c>
      <c r="AG7" s="172" t="s">
        <v>180</v>
      </c>
      <c r="AH7" s="172" t="s">
        <v>181</v>
      </c>
      <c r="AI7" s="172" t="s">
        <v>2</v>
      </c>
      <c r="AJ7" s="172" t="s">
        <v>182</v>
      </c>
      <c r="AK7" s="172" t="s">
        <v>183</v>
      </c>
      <c r="AL7" s="172" t="s">
        <v>184</v>
      </c>
      <c r="AM7" s="172" t="s">
        <v>185</v>
      </c>
      <c r="AQ7" s="184" t="s">
        <v>7</v>
      </c>
      <c r="AR7" s="184" t="s">
        <v>186</v>
      </c>
      <c r="AS7" s="184">
        <f>I10</f>
        <v>2019</v>
      </c>
      <c r="AT7" s="184">
        <f>AS7+1</f>
        <v>2020</v>
      </c>
      <c r="AU7" s="184">
        <f t="shared" ref="AU7" si="0">AT7+1</f>
        <v>2021</v>
      </c>
      <c r="AV7" s="184">
        <f>AU7+1</f>
        <v>2022</v>
      </c>
      <c r="AW7" s="184">
        <f>AV7+1</f>
        <v>2023</v>
      </c>
      <c r="AX7" s="184">
        <f t="shared" ref="AX7" si="1">AW7+1</f>
        <v>2024</v>
      </c>
    </row>
    <row r="8" spans="1:63" x14ac:dyDescent="0.3">
      <c r="A8" s="175"/>
      <c r="B8" s="181" t="s">
        <v>178</v>
      </c>
      <c r="C8" s="181"/>
      <c r="D8" s="1"/>
      <c r="E8" s="182" t="s">
        <v>164</v>
      </c>
      <c r="F8" s="426" t="s">
        <v>224</v>
      </c>
      <c r="G8" s="426"/>
      <c r="H8" s="426"/>
      <c r="I8" s="426"/>
      <c r="J8" s="185" t="str">
        <f>VLOOKUP(Q16,BA8:BK759,11,FALSE)</f>
        <v>S</v>
      </c>
      <c r="K8" s="1" t="s">
        <v>187</v>
      </c>
      <c r="L8" s="1"/>
      <c r="M8" s="186">
        <v>5</v>
      </c>
      <c r="N8" s="1" t="s">
        <v>181</v>
      </c>
      <c r="O8" s="1"/>
      <c r="P8" s="1"/>
      <c r="Q8" s="1"/>
      <c r="R8" s="1"/>
      <c r="S8" s="1"/>
      <c r="T8" s="1"/>
      <c r="U8" s="180"/>
      <c r="AC8" s="172" t="s">
        <v>188</v>
      </c>
      <c r="AD8" s="172" t="s">
        <v>161</v>
      </c>
      <c r="AE8" s="172" t="s">
        <v>8</v>
      </c>
      <c r="AF8" s="172">
        <v>1</v>
      </c>
      <c r="AG8" s="172" t="s">
        <v>189</v>
      </c>
      <c r="AH8" s="172">
        <v>2008</v>
      </c>
      <c r="AI8" s="172" t="s">
        <v>190</v>
      </c>
      <c r="AQ8" s="187">
        <v>1</v>
      </c>
      <c r="AR8" s="188" t="s">
        <v>167</v>
      </c>
      <c r="AS8" s="189">
        <f t="shared" ref="AS8:AX16" si="2">E21*$Q$16*E33*60</f>
        <v>0</v>
      </c>
      <c r="AT8" s="189">
        <f t="shared" si="2"/>
        <v>0</v>
      </c>
      <c r="AU8" s="189">
        <f t="shared" si="2"/>
        <v>0</v>
      </c>
      <c r="AV8" s="189">
        <f t="shared" si="2"/>
        <v>0</v>
      </c>
      <c r="AW8" s="189">
        <f t="shared" si="2"/>
        <v>0</v>
      </c>
      <c r="AX8" s="189">
        <f t="shared" si="2"/>
        <v>0</v>
      </c>
      <c r="BA8" s="173">
        <v>1</v>
      </c>
      <c r="BB8" s="174" t="s">
        <v>191</v>
      </c>
      <c r="BC8" s="174">
        <v>270000</v>
      </c>
      <c r="BD8" s="174">
        <v>300000</v>
      </c>
      <c r="BE8" s="174">
        <v>150000</v>
      </c>
      <c r="BF8" s="174">
        <v>270000</v>
      </c>
      <c r="BK8" s="172" t="s">
        <v>192</v>
      </c>
    </row>
    <row r="9" spans="1:63" x14ac:dyDescent="0.3">
      <c r="A9" s="175"/>
      <c r="B9" s="181" t="s">
        <v>1</v>
      </c>
      <c r="C9" s="181"/>
      <c r="D9" s="1"/>
      <c r="E9" s="182" t="s">
        <v>164</v>
      </c>
      <c r="F9" s="426" t="s">
        <v>8</v>
      </c>
      <c r="G9" s="426"/>
      <c r="H9" s="426"/>
      <c r="I9" s="42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80"/>
      <c r="AC9" s="172" t="s">
        <v>193</v>
      </c>
      <c r="AD9" s="172" t="s">
        <v>194</v>
      </c>
      <c r="AE9" s="172" t="s">
        <v>195</v>
      </c>
      <c r="AF9" s="172">
        <v>2</v>
      </c>
      <c r="AG9" s="172" t="s">
        <v>196</v>
      </c>
      <c r="AH9" s="172">
        <v>2009</v>
      </c>
      <c r="AI9" s="172" t="s">
        <v>197</v>
      </c>
      <c r="AJ9" s="172">
        <v>1</v>
      </c>
      <c r="AK9" s="172">
        <v>1</v>
      </c>
      <c r="AL9" s="190">
        <v>0.05</v>
      </c>
      <c r="AM9" s="191">
        <v>0.05</v>
      </c>
      <c r="AQ9" s="192">
        <v>2</v>
      </c>
      <c r="AR9" s="193" t="s">
        <v>168</v>
      </c>
      <c r="AS9" s="194">
        <f t="shared" si="2"/>
        <v>0</v>
      </c>
      <c r="AT9" s="194">
        <f t="shared" si="2"/>
        <v>0</v>
      </c>
      <c r="AU9" s="194">
        <f t="shared" si="2"/>
        <v>0</v>
      </c>
      <c r="AV9" s="194">
        <f t="shared" si="2"/>
        <v>0</v>
      </c>
      <c r="AW9" s="194">
        <f t="shared" si="2"/>
        <v>0</v>
      </c>
      <c r="AX9" s="194">
        <f t="shared" si="2"/>
        <v>0</v>
      </c>
      <c r="BA9" s="173">
        <v>2</v>
      </c>
      <c r="BB9" s="174" t="s">
        <v>191</v>
      </c>
      <c r="BC9" s="174">
        <v>270000</v>
      </c>
      <c r="BD9" s="174">
        <v>300000</v>
      </c>
      <c r="BE9" s="174">
        <v>150000</v>
      </c>
      <c r="BF9" s="174">
        <v>270000</v>
      </c>
      <c r="BK9" s="172" t="s">
        <v>192</v>
      </c>
    </row>
    <row r="10" spans="1:63" x14ac:dyDescent="0.3">
      <c r="A10" s="175"/>
      <c r="B10" s="181" t="s">
        <v>179</v>
      </c>
      <c r="C10" s="181"/>
      <c r="D10" s="1"/>
      <c r="E10" s="182" t="s">
        <v>164</v>
      </c>
      <c r="F10" s="195"/>
      <c r="G10" s="427" t="s">
        <v>189</v>
      </c>
      <c r="H10" s="428"/>
      <c r="I10" s="195">
        <v>2019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80"/>
      <c r="AC10" s="172" t="s">
        <v>198</v>
      </c>
      <c r="AD10" s="172" t="s">
        <v>199</v>
      </c>
      <c r="AF10" s="172">
        <v>3</v>
      </c>
      <c r="AG10" s="172" t="s">
        <v>200</v>
      </c>
      <c r="AH10" s="172">
        <v>2010</v>
      </c>
      <c r="AI10" s="172" t="s">
        <v>201</v>
      </c>
      <c r="AK10" s="172">
        <v>3</v>
      </c>
      <c r="AL10" s="190">
        <v>0.1</v>
      </c>
      <c r="AM10" s="191">
        <v>0.1</v>
      </c>
      <c r="AQ10" s="192">
        <v>3</v>
      </c>
      <c r="AR10" s="193" t="s">
        <v>169</v>
      </c>
      <c r="AS10" s="194">
        <f t="shared" si="2"/>
        <v>0</v>
      </c>
      <c r="AT10" s="194">
        <f t="shared" si="2"/>
        <v>0</v>
      </c>
      <c r="AU10" s="194">
        <f t="shared" si="2"/>
        <v>0</v>
      </c>
      <c r="AV10" s="194">
        <f t="shared" si="2"/>
        <v>0</v>
      </c>
      <c r="AW10" s="194">
        <f t="shared" si="2"/>
        <v>0</v>
      </c>
      <c r="AX10" s="194">
        <f t="shared" si="2"/>
        <v>0</v>
      </c>
      <c r="AY10" s="196"/>
      <c r="AZ10" s="196"/>
      <c r="BA10" s="173">
        <v>3</v>
      </c>
      <c r="BB10" s="174" t="s">
        <v>191</v>
      </c>
      <c r="BC10" s="174">
        <v>270000</v>
      </c>
      <c r="BD10" s="174">
        <v>300000</v>
      </c>
      <c r="BE10" s="174">
        <v>150000</v>
      </c>
      <c r="BF10" s="174">
        <v>270000</v>
      </c>
      <c r="BK10" s="172" t="s">
        <v>192</v>
      </c>
    </row>
    <row r="11" spans="1:63" x14ac:dyDescent="0.3">
      <c r="A11" s="175"/>
      <c r="B11" s="181" t="s">
        <v>2</v>
      </c>
      <c r="C11" s="181"/>
      <c r="D11" s="1"/>
      <c r="E11" s="182" t="s">
        <v>164</v>
      </c>
      <c r="F11" s="426" t="s">
        <v>190</v>
      </c>
      <c r="G11" s="426"/>
      <c r="H11" s="426"/>
      <c r="I11" s="42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80"/>
      <c r="AC11" s="172" t="s">
        <v>202</v>
      </c>
      <c r="AD11" s="172" t="s">
        <v>203</v>
      </c>
      <c r="AF11" s="172">
        <v>4</v>
      </c>
      <c r="AG11" s="172" t="s">
        <v>204</v>
      </c>
      <c r="AH11" s="172">
        <v>2011</v>
      </c>
      <c r="AI11" s="172" t="s">
        <v>205</v>
      </c>
      <c r="AK11" s="172">
        <v>5</v>
      </c>
      <c r="AM11" s="191">
        <v>0.15</v>
      </c>
      <c r="AQ11" s="192">
        <v>4</v>
      </c>
      <c r="AR11" s="193" t="s">
        <v>170</v>
      </c>
      <c r="AS11" s="194">
        <f t="shared" si="2"/>
        <v>0</v>
      </c>
      <c r="AT11" s="194">
        <f t="shared" si="2"/>
        <v>0</v>
      </c>
      <c r="AU11" s="194">
        <f t="shared" si="2"/>
        <v>0</v>
      </c>
      <c r="AV11" s="194">
        <f t="shared" si="2"/>
        <v>0</v>
      </c>
      <c r="AW11" s="194">
        <f t="shared" si="2"/>
        <v>0</v>
      </c>
      <c r="AX11" s="194">
        <f t="shared" si="2"/>
        <v>0</v>
      </c>
      <c r="BA11" s="173">
        <v>4</v>
      </c>
      <c r="BB11" s="174" t="s">
        <v>191</v>
      </c>
      <c r="BC11" s="174">
        <v>270000</v>
      </c>
      <c r="BD11" s="174">
        <v>300000</v>
      </c>
      <c r="BE11" s="174">
        <v>150000</v>
      </c>
      <c r="BF11" s="174">
        <v>270000</v>
      </c>
      <c r="BK11" s="172" t="s">
        <v>192</v>
      </c>
    </row>
    <row r="12" spans="1:63" ht="15" x14ac:dyDescent="0.3">
      <c r="A12" s="175"/>
      <c r="B12" s="1"/>
      <c r="C12" s="1"/>
      <c r="D12" s="1"/>
      <c r="E12" s="1"/>
      <c r="F12" s="1"/>
      <c r="G12" s="1"/>
      <c r="H12" s="1"/>
      <c r="I12" s="1"/>
      <c r="J12" s="1"/>
      <c r="K12" s="1"/>
      <c r="L12" s="36" t="s">
        <v>157</v>
      </c>
      <c r="M12" s="1"/>
      <c r="N12" s="1"/>
      <c r="O12" s="1"/>
      <c r="P12" s="1"/>
      <c r="Q12" s="1"/>
      <c r="R12" s="1"/>
      <c r="S12" s="1"/>
      <c r="T12" s="1"/>
      <c r="U12" s="180"/>
      <c r="AC12" s="172" t="s">
        <v>206</v>
      </c>
      <c r="AD12" s="172" t="s">
        <v>207</v>
      </c>
      <c r="AF12" s="172">
        <v>5</v>
      </c>
      <c r="AG12" s="172" t="s">
        <v>208</v>
      </c>
      <c r="AH12" s="172">
        <v>2012</v>
      </c>
      <c r="AK12" s="172">
        <v>10</v>
      </c>
      <c r="AM12" s="191">
        <v>0.2</v>
      </c>
      <c r="AQ12" s="192">
        <v>5</v>
      </c>
      <c r="AR12" s="193" t="s">
        <v>171</v>
      </c>
      <c r="AS12" s="194">
        <f t="shared" si="2"/>
        <v>0</v>
      </c>
      <c r="AT12" s="194">
        <f t="shared" si="2"/>
        <v>0</v>
      </c>
      <c r="AU12" s="194">
        <f t="shared" si="2"/>
        <v>0</v>
      </c>
      <c r="AV12" s="194">
        <f t="shared" si="2"/>
        <v>0</v>
      </c>
      <c r="AW12" s="194">
        <f t="shared" si="2"/>
        <v>0</v>
      </c>
      <c r="AX12" s="194">
        <f t="shared" si="2"/>
        <v>0</v>
      </c>
      <c r="BA12" s="173">
        <v>5</v>
      </c>
      <c r="BB12" s="174" t="s">
        <v>191</v>
      </c>
      <c r="BC12" s="174">
        <v>270000</v>
      </c>
      <c r="BD12" s="174">
        <v>300000</v>
      </c>
      <c r="BE12" s="174">
        <v>150000</v>
      </c>
      <c r="BF12" s="174">
        <v>270000</v>
      </c>
      <c r="BK12" s="172" t="s">
        <v>192</v>
      </c>
    </row>
    <row r="13" spans="1:63" ht="14.5" thickBot="1" x14ac:dyDescent="0.35">
      <c r="A13" s="175"/>
      <c r="B13" s="2" t="s">
        <v>209</v>
      </c>
      <c r="C13" s="1"/>
      <c r="D13" s="1"/>
      <c r="E13" s="1"/>
      <c r="F13" s="1"/>
      <c r="G13" s="319"/>
      <c r="H13" s="319"/>
      <c r="I13" s="319"/>
      <c r="J13" s="319"/>
      <c r="L13" s="1"/>
      <c r="M13" s="1"/>
      <c r="N13" s="1"/>
      <c r="O13" s="1"/>
      <c r="P13" s="1"/>
      <c r="Q13" s="1"/>
      <c r="R13" s="1"/>
      <c r="S13" s="1"/>
      <c r="T13" s="1"/>
      <c r="U13" s="180"/>
      <c r="AC13" s="172" t="s">
        <v>177</v>
      </c>
      <c r="AD13" s="172" t="s">
        <v>210</v>
      </c>
      <c r="AF13" s="172">
        <v>6</v>
      </c>
      <c r="AG13" s="172" t="s">
        <v>211</v>
      </c>
      <c r="AH13" s="172">
        <v>2013</v>
      </c>
      <c r="AM13" s="191">
        <v>0.25</v>
      </c>
      <c r="AQ13" s="192">
        <v>6</v>
      </c>
      <c r="AR13" s="193" t="s">
        <v>172</v>
      </c>
      <c r="AS13" s="194">
        <f t="shared" si="2"/>
        <v>0</v>
      </c>
      <c r="AT13" s="194">
        <f t="shared" si="2"/>
        <v>0</v>
      </c>
      <c r="AU13" s="194">
        <f t="shared" si="2"/>
        <v>0</v>
      </c>
      <c r="AV13" s="194">
        <f t="shared" si="2"/>
        <v>0</v>
      </c>
      <c r="AW13" s="194">
        <f t="shared" si="2"/>
        <v>0</v>
      </c>
      <c r="AX13" s="194">
        <f t="shared" si="2"/>
        <v>0</v>
      </c>
      <c r="BA13" s="173">
        <v>6</v>
      </c>
      <c r="BB13" s="174" t="s">
        <v>191</v>
      </c>
      <c r="BC13" s="174">
        <v>270000</v>
      </c>
      <c r="BD13" s="174">
        <v>300000</v>
      </c>
      <c r="BE13" s="174">
        <v>150000</v>
      </c>
      <c r="BF13" s="174">
        <v>270000</v>
      </c>
      <c r="BK13" s="172" t="s">
        <v>192</v>
      </c>
    </row>
    <row r="14" spans="1:63" ht="14.5" thickTop="1" x14ac:dyDescent="0.3">
      <c r="A14" s="175"/>
      <c r="B14" s="1" t="s">
        <v>212</v>
      </c>
      <c r="C14" s="1"/>
      <c r="D14" s="182" t="s">
        <v>164</v>
      </c>
      <c r="E14" s="197">
        <v>7.4999999999999997E-2</v>
      </c>
      <c r="F14" s="1" t="s">
        <v>5</v>
      </c>
      <c r="G14" s="320"/>
      <c r="H14" s="321"/>
      <c r="I14" s="321"/>
      <c r="J14" s="321"/>
      <c r="L14" s="198"/>
      <c r="M14" s="198"/>
      <c r="N14" s="198"/>
      <c r="O14" s="198"/>
      <c r="P14" s="198"/>
      <c r="Q14" s="198"/>
      <c r="R14" s="199"/>
      <c r="S14" s="1"/>
      <c r="T14" s="1"/>
      <c r="U14" s="180"/>
      <c r="AC14" s="172" t="s">
        <v>213</v>
      </c>
      <c r="AD14" s="172" t="s">
        <v>214</v>
      </c>
      <c r="AF14" s="172">
        <v>7</v>
      </c>
      <c r="AG14" s="172" t="s">
        <v>215</v>
      </c>
      <c r="AH14" s="172">
        <v>2014</v>
      </c>
      <c r="AM14" s="191">
        <v>0.3</v>
      </c>
      <c r="AQ14" s="192">
        <v>7</v>
      </c>
      <c r="AR14" s="193" t="s">
        <v>173</v>
      </c>
      <c r="AS14" s="194">
        <f t="shared" si="2"/>
        <v>0</v>
      </c>
      <c r="AT14" s="194">
        <f t="shared" si="2"/>
        <v>0</v>
      </c>
      <c r="AU14" s="194">
        <f t="shared" si="2"/>
        <v>0</v>
      </c>
      <c r="AV14" s="194">
        <f t="shared" si="2"/>
        <v>0</v>
      </c>
      <c r="AW14" s="194">
        <f t="shared" si="2"/>
        <v>0</v>
      </c>
      <c r="AX14" s="194">
        <f t="shared" si="2"/>
        <v>0</v>
      </c>
      <c r="BA14" s="173">
        <v>7</v>
      </c>
      <c r="BB14" s="174" t="s">
        <v>191</v>
      </c>
      <c r="BC14" s="174">
        <v>270000</v>
      </c>
      <c r="BD14" s="174">
        <v>300000</v>
      </c>
      <c r="BE14" s="174">
        <v>150000</v>
      </c>
      <c r="BF14" s="174">
        <v>270000</v>
      </c>
      <c r="BK14" s="172" t="s">
        <v>192</v>
      </c>
    </row>
    <row r="15" spans="1:63" x14ac:dyDescent="0.3">
      <c r="A15" s="175"/>
      <c r="B15" s="172" t="s">
        <v>3</v>
      </c>
      <c r="D15" s="182" t="s">
        <v>164</v>
      </c>
      <c r="E15" s="190">
        <v>0.15</v>
      </c>
      <c r="G15" s="320"/>
      <c r="H15" s="321"/>
      <c r="I15" s="321"/>
      <c r="J15" s="321"/>
      <c r="L15" s="207"/>
      <c r="M15" s="2" t="s">
        <v>216</v>
      </c>
      <c r="N15" s="1"/>
      <c r="O15" s="1"/>
      <c r="P15" s="1"/>
      <c r="Q15" s="1"/>
      <c r="R15" s="200"/>
      <c r="S15" s="1"/>
      <c r="T15" s="1"/>
      <c r="U15" s="180"/>
      <c r="AC15" s="172" t="s">
        <v>217</v>
      </c>
      <c r="AD15" s="172" t="s">
        <v>218</v>
      </c>
      <c r="AF15" s="172">
        <v>8</v>
      </c>
      <c r="AG15" s="172" t="s">
        <v>219</v>
      </c>
      <c r="AH15" s="172">
        <v>2015</v>
      </c>
      <c r="AM15" s="191">
        <v>0.35</v>
      </c>
      <c r="AQ15" s="192">
        <v>8</v>
      </c>
      <c r="AR15" s="193" t="s">
        <v>174</v>
      </c>
      <c r="AS15" s="194">
        <f t="shared" si="2"/>
        <v>0</v>
      </c>
      <c r="AT15" s="194">
        <f t="shared" si="2"/>
        <v>0</v>
      </c>
      <c r="AU15" s="194">
        <f t="shared" si="2"/>
        <v>0</v>
      </c>
      <c r="AV15" s="194">
        <f t="shared" si="2"/>
        <v>0</v>
      </c>
      <c r="AW15" s="194">
        <f t="shared" si="2"/>
        <v>0</v>
      </c>
      <c r="AX15" s="194">
        <f t="shared" si="2"/>
        <v>0</v>
      </c>
      <c r="BA15" s="173">
        <v>8</v>
      </c>
      <c r="BB15" s="174" t="s">
        <v>191</v>
      </c>
      <c r="BC15" s="174">
        <v>270000</v>
      </c>
      <c r="BD15" s="174">
        <v>300000</v>
      </c>
      <c r="BE15" s="174">
        <v>150000</v>
      </c>
      <c r="BF15" s="174">
        <v>270000</v>
      </c>
      <c r="BK15" s="172" t="s">
        <v>192</v>
      </c>
    </row>
    <row r="16" spans="1:63" ht="14.5" thickBot="1" x14ac:dyDescent="0.35">
      <c r="A16" s="175"/>
      <c r="B16" s="1" t="s">
        <v>220</v>
      </c>
      <c r="C16" s="1"/>
      <c r="D16" s="182" t="s">
        <v>164</v>
      </c>
      <c r="E16" s="197">
        <v>0.125</v>
      </c>
      <c r="F16" s="1" t="s">
        <v>5</v>
      </c>
      <c r="G16" s="320"/>
      <c r="H16" s="321"/>
      <c r="I16" s="321"/>
      <c r="J16" s="321"/>
      <c r="L16" s="207"/>
      <c r="M16" s="1" t="s">
        <v>221</v>
      </c>
      <c r="N16" s="1"/>
      <c r="O16" s="1"/>
      <c r="P16" s="1" t="s">
        <v>164</v>
      </c>
      <c r="Q16" s="201">
        <v>10</v>
      </c>
      <c r="R16" s="200" t="s">
        <v>222</v>
      </c>
      <c r="S16" s="1"/>
      <c r="T16" s="1"/>
      <c r="U16" s="180"/>
      <c r="AC16" s="172" t="s">
        <v>223</v>
      </c>
      <c r="AD16" s="172" t="s">
        <v>224</v>
      </c>
      <c r="AF16" s="172">
        <v>9</v>
      </c>
      <c r="AG16" s="172" t="s">
        <v>225</v>
      </c>
      <c r="AH16" s="172">
        <v>2016</v>
      </c>
      <c r="AM16" s="191">
        <v>0.4</v>
      </c>
      <c r="AQ16" s="202">
        <v>9</v>
      </c>
      <c r="AR16" s="203" t="s">
        <v>175</v>
      </c>
      <c r="AS16" s="204">
        <f t="shared" si="2"/>
        <v>0</v>
      </c>
      <c r="AT16" s="204">
        <f t="shared" si="2"/>
        <v>0</v>
      </c>
      <c r="AU16" s="204">
        <f t="shared" si="2"/>
        <v>0</v>
      </c>
      <c r="AV16" s="204">
        <f t="shared" si="2"/>
        <v>0</v>
      </c>
      <c r="AW16" s="204">
        <f t="shared" si="2"/>
        <v>0</v>
      </c>
      <c r="AX16" s="204">
        <f t="shared" si="2"/>
        <v>0</v>
      </c>
      <c r="BA16" s="173">
        <v>9</v>
      </c>
      <c r="BB16" s="174" t="s">
        <v>191</v>
      </c>
      <c r="BC16" s="174">
        <v>270000</v>
      </c>
      <c r="BD16" s="174">
        <v>300000</v>
      </c>
      <c r="BE16" s="174">
        <v>150000</v>
      </c>
      <c r="BF16" s="174">
        <v>270000</v>
      </c>
      <c r="BK16" s="172" t="s">
        <v>192</v>
      </c>
    </row>
    <row r="17" spans="1:63" ht="14.5" thickBot="1" x14ac:dyDescent="0.35">
      <c r="A17" s="175"/>
      <c r="B17" s="1" t="s">
        <v>4</v>
      </c>
      <c r="C17" s="1"/>
      <c r="D17" s="182" t="s">
        <v>164</v>
      </c>
      <c r="E17" s="205">
        <v>15000</v>
      </c>
      <c r="F17" s="206" t="s">
        <v>6</v>
      </c>
      <c r="G17" s="322"/>
      <c r="H17" s="323">
        <v>0.5</v>
      </c>
      <c r="I17" s="323"/>
      <c r="J17" s="323"/>
      <c r="L17" s="207"/>
      <c r="M17" s="1" t="s">
        <v>226</v>
      </c>
      <c r="N17" s="1"/>
      <c r="O17" s="1"/>
      <c r="P17" s="1" t="s">
        <v>164</v>
      </c>
      <c r="Q17" s="201"/>
      <c r="R17" s="200" t="s">
        <v>227</v>
      </c>
      <c r="S17" s="1"/>
      <c r="T17" s="1"/>
      <c r="U17" s="180"/>
      <c r="AD17" s="172" t="s">
        <v>228</v>
      </c>
      <c r="AF17" s="172">
        <v>10</v>
      </c>
      <c r="AG17" s="172" t="s">
        <v>229</v>
      </c>
      <c r="AH17" s="172">
        <v>2017</v>
      </c>
      <c r="AM17" s="191">
        <v>0.45</v>
      </c>
      <c r="BA17" s="173">
        <v>10</v>
      </c>
      <c r="BB17" s="174" t="s">
        <v>191</v>
      </c>
      <c r="BC17" s="174">
        <v>270000</v>
      </c>
      <c r="BD17" s="174">
        <v>300000</v>
      </c>
      <c r="BE17" s="174">
        <v>150000</v>
      </c>
      <c r="BF17" s="174">
        <v>270000</v>
      </c>
      <c r="BK17" s="172" t="s">
        <v>192</v>
      </c>
    </row>
    <row r="18" spans="1:63" ht="14.5" thickBot="1" x14ac:dyDescent="0.35">
      <c r="A18" s="175"/>
      <c r="B18" s="1"/>
      <c r="C18" s="1"/>
      <c r="D18" s="1"/>
      <c r="E18" s="1"/>
      <c r="F18" s="1"/>
      <c r="G18" s="322"/>
      <c r="H18" s="324"/>
      <c r="I18" s="324"/>
      <c r="J18" s="324"/>
      <c r="K18" s="1"/>
      <c r="L18" s="207"/>
      <c r="M18" s="1" t="s">
        <v>347</v>
      </c>
      <c r="N18" s="1"/>
      <c r="O18" s="1"/>
      <c r="P18" s="1" t="s">
        <v>164</v>
      </c>
      <c r="Q18" s="411">
        <v>2</v>
      </c>
      <c r="R18" s="200" t="s">
        <v>348</v>
      </c>
      <c r="S18" s="1"/>
      <c r="T18" s="1"/>
      <c r="U18" s="180"/>
      <c r="AF18" s="172">
        <v>11</v>
      </c>
      <c r="AG18" s="172" t="s">
        <v>230</v>
      </c>
      <c r="AH18" s="172">
        <v>2018</v>
      </c>
      <c r="AM18" s="191">
        <v>0.5</v>
      </c>
      <c r="AQ18" s="184" t="s">
        <v>7</v>
      </c>
      <c r="AR18" s="184" t="s">
        <v>186</v>
      </c>
      <c r="AS18" s="184">
        <f>AS7</f>
        <v>2019</v>
      </c>
      <c r="AT18" s="184">
        <f>AS18+1</f>
        <v>2020</v>
      </c>
      <c r="AU18" s="184">
        <f t="shared" ref="AU18" si="3">AT18+1</f>
        <v>2021</v>
      </c>
      <c r="AV18" s="184">
        <f>AU18+1</f>
        <v>2022</v>
      </c>
      <c r="AW18" s="184">
        <f>AV18+1</f>
        <v>2023</v>
      </c>
      <c r="AX18" s="184">
        <f t="shared" ref="AX18" si="4">AW18+1</f>
        <v>2024</v>
      </c>
      <c r="BA18" s="173">
        <v>11</v>
      </c>
      <c r="BB18" s="174" t="s">
        <v>191</v>
      </c>
      <c r="BC18" s="174">
        <v>270000</v>
      </c>
      <c r="BD18" s="174">
        <v>300000</v>
      </c>
      <c r="BE18" s="174">
        <v>150000</v>
      </c>
      <c r="BF18" s="174">
        <v>270000</v>
      </c>
      <c r="BK18" s="172" t="s">
        <v>192</v>
      </c>
    </row>
    <row r="19" spans="1:63" ht="14.5" thickBot="1" x14ac:dyDescent="0.35">
      <c r="A19" s="175"/>
      <c r="B19" s="2" t="s">
        <v>231</v>
      </c>
      <c r="C19" s="2"/>
      <c r="D19" s="1"/>
      <c r="E19" s="1"/>
      <c r="F19" s="1"/>
      <c r="G19" s="1"/>
      <c r="H19" s="1"/>
      <c r="I19" s="1"/>
      <c r="J19" s="1"/>
      <c r="K19" s="1"/>
      <c r="L19" s="207"/>
      <c r="M19" s="1" t="s">
        <v>232</v>
      </c>
      <c r="N19" s="1"/>
      <c r="O19" s="1"/>
      <c r="P19" s="1" t="s">
        <v>164</v>
      </c>
      <c r="Q19" s="208">
        <f>K55</f>
        <v>5574312680</v>
      </c>
      <c r="R19" s="200"/>
      <c r="S19" s="1"/>
      <c r="T19" s="1"/>
      <c r="U19" s="180"/>
      <c r="AC19" s="408" t="s">
        <v>345</v>
      </c>
      <c r="AD19" s="409">
        <v>300000000</v>
      </c>
      <c r="AF19" s="172">
        <v>12</v>
      </c>
      <c r="AG19" s="172" t="s">
        <v>233</v>
      </c>
      <c r="AH19" s="172">
        <v>2019</v>
      </c>
      <c r="AM19" s="191">
        <v>0.55000000000000004</v>
      </c>
      <c r="AQ19" s="187">
        <v>1</v>
      </c>
      <c r="AR19" s="188" t="s">
        <v>167</v>
      </c>
      <c r="AS19" s="189">
        <f>IF(AS8&gt;1,AS8/5,0)</f>
        <v>0</v>
      </c>
      <c r="AT19" s="189">
        <f>IF(AS19&gt;1,AS19,AT8/5)</f>
        <v>0</v>
      </c>
      <c r="AU19" s="189">
        <f t="shared" ref="AU19:AX27" si="5">IF(AT19&gt;1,AT19,AU8/5)</f>
        <v>0</v>
      </c>
      <c r="AV19" s="189">
        <f t="shared" si="5"/>
        <v>0</v>
      </c>
      <c r="AW19" s="189">
        <f t="shared" si="5"/>
        <v>0</v>
      </c>
      <c r="AX19" s="189">
        <f t="shared" si="5"/>
        <v>0</v>
      </c>
      <c r="BA19" s="173">
        <v>12</v>
      </c>
      <c r="BB19" s="174" t="s">
        <v>191</v>
      </c>
      <c r="BC19" s="174">
        <v>270000</v>
      </c>
      <c r="BD19" s="174">
        <v>300000</v>
      </c>
      <c r="BE19" s="174">
        <v>150000</v>
      </c>
      <c r="BF19" s="174">
        <v>270000</v>
      </c>
      <c r="BK19" s="172" t="s">
        <v>192</v>
      </c>
    </row>
    <row r="20" spans="1:63" ht="14.5" thickBot="1" x14ac:dyDescent="0.35">
      <c r="A20" s="175"/>
      <c r="B20" s="3"/>
      <c r="C20" s="184" t="s">
        <v>7</v>
      </c>
      <c r="D20" s="184" t="s">
        <v>186</v>
      </c>
      <c r="E20" s="184">
        <f>I10</f>
        <v>2019</v>
      </c>
      <c r="F20" s="184">
        <f>E20+1</f>
        <v>2020</v>
      </c>
      <c r="G20" s="184">
        <f t="shared" ref="G20:J20" si="6">F20+1</f>
        <v>2021</v>
      </c>
      <c r="H20" s="184">
        <f>G20+1</f>
        <v>2022</v>
      </c>
      <c r="I20" s="184">
        <f>H20+1</f>
        <v>2023</v>
      </c>
      <c r="J20" s="184">
        <f t="shared" si="6"/>
        <v>2024</v>
      </c>
      <c r="K20" s="1"/>
      <c r="L20" s="207"/>
      <c r="M20" s="1" t="s">
        <v>234</v>
      </c>
      <c r="N20" s="1"/>
      <c r="O20" s="1"/>
      <c r="P20" s="1" t="s">
        <v>164</v>
      </c>
      <c r="Q20" s="208">
        <f>-K61-K63</f>
        <v>-360000000</v>
      </c>
      <c r="R20" s="200"/>
      <c r="S20" s="1" t="s">
        <v>342</v>
      </c>
      <c r="T20" s="1"/>
      <c r="U20" s="180"/>
      <c r="V20" s="209"/>
      <c r="W20" s="210"/>
      <c r="X20" s="210"/>
      <c r="AF20" s="172">
        <v>13</v>
      </c>
      <c r="AH20" s="172">
        <v>2020</v>
      </c>
      <c r="AM20" s="191">
        <v>0.6</v>
      </c>
      <c r="AQ20" s="192">
        <v>2</v>
      </c>
      <c r="AR20" s="193" t="s">
        <v>168</v>
      </c>
      <c r="AS20" s="194">
        <f t="shared" ref="AS20:AS27" si="7">IF(AS9&gt;1,AS9/5,0)</f>
        <v>0</v>
      </c>
      <c r="AT20" s="194">
        <f t="shared" ref="AT20:AT27" si="8">IF(AS20&gt;1,AS20,AT9/5)</f>
        <v>0</v>
      </c>
      <c r="AU20" s="194">
        <f t="shared" si="5"/>
        <v>0</v>
      </c>
      <c r="AV20" s="194">
        <f t="shared" si="5"/>
        <v>0</v>
      </c>
      <c r="AW20" s="194">
        <f t="shared" si="5"/>
        <v>0</v>
      </c>
      <c r="AX20" s="194">
        <f t="shared" si="5"/>
        <v>0</v>
      </c>
      <c r="BA20" s="173">
        <v>13</v>
      </c>
      <c r="BB20" s="174" t="s">
        <v>191</v>
      </c>
      <c r="BC20" s="174">
        <v>270000</v>
      </c>
      <c r="BD20" s="174">
        <v>300000</v>
      </c>
      <c r="BE20" s="174">
        <v>150000</v>
      </c>
      <c r="BF20" s="174">
        <v>270000</v>
      </c>
      <c r="BK20" s="172" t="s">
        <v>192</v>
      </c>
    </row>
    <row r="21" spans="1:63" ht="14.5" thickBot="1" x14ac:dyDescent="0.35">
      <c r="A21" s="175"/>
      <c r="B21" s="211"/>
      <c r="C21" s="187">
        <v>1</v>
      </c>
      <c r="D21" s="188" t="s">
        <v>167</v>
      </c>
      <c r="E21" s="212"/>
      <c r="F21" s="213"/>
      <c r="G21" s="213"/>
      <c r="H21" s="213"/>
      <c r="I21" s="213"/>
      <c r="J21" s="213"/>
      <c r="K21" s="214"/>
      <c r="L21" s="207"/>
      <c r="M21" s="1" t="s">
        <v>235</v>
      </c>
      <c r="N21" s="1"/>
      <c r="O21" s="1"/>
      <c r="P21" s="1" t="s">
        <v>164</v>
      </c>
      <c r="Q21" s="215">
        <f>-K58-K59-K60</f>
        <v>-1225000000</v>
      </c>
      <c r="R21" s="200"/>
      <c r="S21" s="1"/>
      <c r="T21" s="1"/>
      <c r="U21" s="180"/>
      <c r="V21" s="216"/>
      <c r="W21" s="217"/>
      <c r="X21" s="216"/>
      <c r="AF21" s="172">
        <v>14</v>
      </c>
      <c r="AH21" s="172">
        <v>2021</v>
      </c>
      <c r="AM21" s="191">
        <v>0.65</v>
      </c>
      <c r="AQ21" s="192">
        <v>3</v>
      </c>
      <c r="AR21" s="193" t="s">
        <v>169</v>
      </c>
      <c r="AS21" s="194">
        <f t="shared" si="7"/>
        <v>0</v>
      </c>
      <c r="AT21" s="194">
        <f t="shared" si="8"/>
        <v>0</v>
      </c>
      <c r="AU21" s="194">
        <f t="shared" si="5"/>
        <v>0</v>
      </c>
      <c r="AV21" s="194">
        <f t="shared" si="5"/>
        <v>0</v>
      </c>
      <c r="AW21" s="194">
        <f t="shared" si="5"/>
        <v>0</v>
      </c>
      <c r="AX21" s="194">
        <f t="shared" si="5"/>
        <v>0</v>
      </c>
      <c r="BA21" s="173">
        <v>14</v>
      </c>
      <c r="BB21" s="174" t="s">
        <v>191</v>
      </c>
      <c r="BC21" s="174">
        <v>270000</v>
      </c>
      <c r="BD21" s="174">
        <v>300000</v>
      </c>
      <c r="BE21" s="174">
        <v>150000</v>
      </c>
      <c r="BF21" s="174">
        <v>270000</v>
      </c>
      <c r="BK21" s="172" t="s">
        <v>192</v>
      </c>
    </row>
    <row r="22" spans="1:63" ht="14.5" thickBot="1" x14ac:dyDescent="0.35">
      <c r="A22" s="175"/>
      <c r="B22" s="211"/>
      <c r="C22" s="192">
        <v>2</v>
      </c>
      <c r="D22" s="193" t="s">
        <v>168</v>
      </c>
      <c r="E22" s="212"/>
      <c r="F22" s="218"/>
      <c r="G22" s="218"/>
      <c r="H22" s="218"/>
      <c r="I22" s="218"/>
      <c r="J22" s="218"/>
      <c r="K22" s="214"/>
      <c r="L22" s="207"/>
      <c r="M22" s="1" t="s">
        <v>236</v>
      </c>
      <c r="N22" s="1"/>
      <c r="O22" s="1"/>
      <c r="P22" s="1" t="s">
        <v>164</v>
      </c>
      <c r="Q22" s="219">
        <f>-K64-K65-K66</f>
        <v>-611724154.85000002</v>
      </c>
      <c r="R22" s="200"/>
      <c r="S22" s="1"/>
      <c r="T22" s="1"/>
      <c r="U22" s="180"/>
      <c r="V22" s="210"/>
      <c r="W22" s="220"/>
      <c r="X22" s="205"/>
      <c r="AF22" s="172">
        <v>15</v>
      </c>
      <c r="AH22" s="172">
        <v>2022</v>
      </c>
      <c r="AM22" s="191">
        <v>0.7</v>
      </c>
      <c r="AQ22" s="192">
        <v>4</v>
      </c>
      <c r="AR22" s="193" t="s">
        <v>170</v>
      </c>
      <c r="AS22" s="194">
        <f t="shared" si="7"/>
        <v>0</v>
      </c>
      <c r="AT22" s="194">
        <f t="shared" si="8"/>
        <v>0</v>
      </c>
      <c r="AU22" s="194">
        <f t="shared" si="5"/>
        <v>0</v>
      </c>
      <c r="AV22" s="194">
        <f t="shared" si="5"/>
        <v>0</v>
      </c>
      <c r="AW22" s="194">
        <f t="shared" si="5"/>
        <v>0</v>
      </c>
      <c r="AX22" s="194">
        <f t="shared" si="5"/>
        <v>0</v>
      </c>
      <c r="BA22" s="173">
        <v>15</v>
      </c>
      <c r="BB22" s="174" t="s">
        <v>191</v>
      </c>
      <c r="BC22" s="174">
        <v>270000</v>
      </c>
      <c r="BD22" s="174">
        <v>300000</v>
      </c>
      <c r="BE22" s="174">
        <v>150000</v>
      </c>
      <c r="BF22" s="174">
        <v>270000</v>
      </c>
      <c r="BK22" s="172" t="s">
        <v>192</v>
      </c>
    </row>
    <row r="23" spans="1:63" x14ac:dyDescent="0.3">
      <c r="A23" s="175"/>
      <c r="B23" s="211"/>
      <c r="C23" s="192">
        <v>3</v>
      </c>
      <c r="D23" s="193" t="s">
        <v>169</v>
      </c>
      <c r="E23" s="212"/>
      <c r="F23" s="218"/>
      <c r="G23" s="218"/>
      <c r="H23" s="218"/>
      <c r="I23" s="218"/>
      <c r="J23" s="218"/>
      <c r="K23" s="214"/>
      <c r="L23" s="207"/>
      <c r="M23" s="1" t="s">
        <v>237</v>
      </c>
      <c r="N23" s="1"/>
      <c r="O23" s="1"/>
      <c r="P23" s="1" t="s">
        <v>164</v>
      </c>
      <c r="Q23" s="208">
        <f>K74</f>
        <v>182542381.02562499</v>
      </c>
      <c r="R23" s="200"/>
      <c r="S23" s="1"/>
      <c r="T23" s="1"/>
      <c r="U23" s="180"/>
      <c r="V23" s="205"/>
      <c r="W23" s="220"/>
      <c r="X23" s="205"/>
      <c r="AF23" s="172">
        <v>16</v>
      </c>
      <c r="AH23" s="172">
        <v>2023</v>
      </c>
      <c r="AM23" s="191">
        <v>0.75</v>
      </c>
      <c r="AQ23" s="192">
        <v>5</v>
      </c>
      <c r="AR23" s="193" t="s">
        <v>171</v>
      </c>
      <c r="AS23" s="194">
        <f t="shared" si="7"/>
        <v>0</v>
      </c>
      <c r="AT23" s="194">
        <f t="shared" si="8"/>
        <v>0</v>
      </c>
      <c r="AU23" s="194">
        <f t="shared" si="5"/>
        <v>0</v>
      </c>
      <c r="AV23" s="194">
        <f t="shared" si="5"/>
        <v>0</v>
      </c>
      <c r="AW23" s="194">
        <f t="shared" si="5"/>
        <v>0</v>
      </c>
      <c r="AX23" s="194">
        <f t="shared" si="5"/>
        <v>0</v>
      </c>
      <c r="BA23" s="173">
        <v>16</v>
      </c>
      <c r="BB23" s="174" t="s">
        <v>191</v>
      </c>
      <c r="BC23" s="174">
        <v>270000</v>
      </c>
      <c r="BD23" s="174">
        <v>300000</v>
      </c>
      <c r="BE23" s="174">
        <v>150000</v>
      </c>
      <c r="BF23" s="174">
        <v>270000</v>
      </c>
      <c r="BK23" s="172" t="s">
        <v>192</v>
      </c>
    </row>
    <row r="24" spans="1:63" ht="14.5" thickBot="1" x14ac:dyDescent="0.35">
      <c r="A24" s="175"/>
      <c r="B24" s="211"/>
      <c r="C24" s="192">
        <v>4</v>
      </c>
      <c r="D24" s="193" t="s">
        <v>170</v>
      </c>
      <c r="E24" s="218"/>
      <c r="F24" s="218"/>
      <c r="G24" s="218"/>
      <c r="H24" s="218"/>
      <c r="I24" s="218"/>
      <c r="J24" s="218"/>
      <c r="K24" s="214"/>
      <c r="L24" s="207"/>
      <c r="M24" s="221"/>
      <c r="N24" s="221" t="s">
        <v>238</v>
      </c>
      <c r="O24" s="221"/>
      <c r="P24" s="221"/>
      <c r="Q24" s="222">
        <f>SUM(Q19:Q23)</f>
        <v>3560130906.1756248</v>
      </c>
      <c r="R24" s="223"/>
      <c r="S24" s="1"/>
      <c r="T24" s="1"/>
      <c r="U24" s="180"/>
      <c r="V24" s="205"/>
      <c r="W24" s="220"/>
      <c r="X24" s="205"/>
      <c r="AF24" s="172">
        <v>17</v>
      </c>
      <c r="AH24" s="172">
        <v>2024</v>
      </c>
      <c r="AM24" s="191">
        <v>0.8</v>
      </c>
      <c r="AQ24" s="192">
        <v>6</v>
      </c>
      <c r="AR24" s="193" t="s">
        <v>172</v>
      </c>
      <c r="AS24" s="194">
        <f t="shared" si="7"/>
        <v>0</v>
      </c>
      <c r="AT24" s="194">
        <f t="shared" si="8"/>
        <v>0</v>
      </c>
      <c r="AU24" s="194">
        <f t="shared" si="5"/>
        <v>0</v>
      </c>
      <c r="AV24" s="194">
        <f t="shared" si="5"/>
        <v>0</v>
      </c>
      <c r="AW24" s="194">
        <f t="shared" si="5"/>
        <v>0</v>
      </c>
      <c r="AX24" s="194">
        <f t="shared" si="5"/>
        <v>0</v>
      </c>
      <c r="BA24" s="173">
        <v>17</v>
      </c>
      <c r="BB24" s="174" t="s">
        <v>191</v>
      </c>
      <c r="BC24" s="174">
        <v>270000</v>
      </c>
      <c r="BD24" s="174">
        <v>300000</v>
      </c>
      <c r="BE24" s="174">
        <v>150000</v>
      </c>
      <c r="BF24" s="174">
        <v>270000</v>
      </c>
      <c r="BK24" s="172" t="s">
        <v>192</v>
      </c>
    </row>
    <row r="25" spans="1:63" ht="14.5" thickTop="1" x14ac:dyDescent="0.3">
      <c r="A25" s="175"/>
      <c r="B25" s="211"/>
      <c r="C25" s="192">
        <v>5</v>
      </c>
      <c r="D25" s="193" t="s">
        <v>171</v>
      </c>
      <c r="E25" s="218"/>
      <c r="F25" s="218"/>
      <c r="G25" s="218"/>
      <c r="H25" s="218"/>
      <c r="I25" s="218"/>
      <c r="J25" s="218"/>
      <c r="K25" s="214"/>
      <c r="L25" s="207"/>
      <c r="M25" s="1"/>
      <c r="N25" s="1"/>
      <c r="O25" s="1"/>
      <c r="P25" s="210"/>
      <c r="Q25" s="1"/>
      <c r="R25" s="200"/>
      <c r="S25" s="1"/>
      <c r="T25" s="1"/>
      <c r="U25" s="180"/>
      <c r="V25" s="205"/>
      <c r="W25" s="220"/>
      <c r="X25" s="205"/>
      <c r="AF25" s="172">
        <v>18</v>
      </c>
      <c r="AH25" s="172">
        <v>2025</v>
      </c>
      <c r="AM25" s="191">
        <v>0.85</v>
      </c>
      <c r="AQ25" s="192">
        <v>7</v>
      </c>
      <c r="AR25" s="193" t="s">
        <v>173</v>
      </c>
      <c r="AS25" s="194">
        <f t="shared" si="7"/>
        <v>0</v>
      </c>
      <c r="AT25" s="194">
        <f t="shared" si="8"/>
        <v>0</v>
      </c>
      <c r="AU25" s="194">
        <f t="shared" si="5"/>
        <v>0</v>
      </c>
      <c r="AV25" s="194">
        <f t="shared" si="5"/>
        <v>0</v>
      </c>
      <c r="AW25" s="194">
        <f t="shared" si="5"/>
        <v>0</v>
      </c>
      <c r="AX25" s="194">
        <f t="shared" si="5"/>
        <v>0</v>
      </c>
      <c r="BA25" s="173">
        <v>18</v>
      </c>
      <c r="BB25" s="174" t="s">
        <v>191</v>
      </c>
      <c r="BC25" s="174">
        <v>270000</v>
      </c>
      <c r="BD25" s="174">
        <v>300000</v>
      </c>
      <c r="BE25" s="174">
        <v>150000</v>
      </c>
      <c r="BF25" s="174">
        <v>270000</v>
      </c>
      <c r="BK25" s="172" t="s">
        <v>192</v>
      </c>
    </row>
    <row r="26" spans="1:63" x14ac:dyDescent="0.3">
      <c r="A26" s="175"/>
      <c r="B26" s="211"/>
      <c r="C26" s="192">
        <v>6</v>
      </c>
      <c r="D26" s="193" t="s">
        <v>172</v>
      </c>
      <c r="E26" s="218"/>
      <c r="F26" s="218"/>
      <c r="G26" s="218"/>
      <c r="H26" s="218"/>
      <c r="I26" s="218"/>
      <c r="J26" s="218"/>
      <c r="K26" s="214"/>
      <c r="L26" s="207"/>
      <c r="M26" s="1" t="s">
        <v>160</v>
      </c>
      <c r="N26" s="1"/>
      <c r="O26" s="1"/>
      <c r="P26" s="1" t="s">
        <v>164</v>
      </c>
      <c r="Q26" s="224">
        <f>NPV(E14,E75:J75)</f>
        <v>2120834515.1856551</v>
      </c>
      <c r="R26" s="200"/>
      <c r="S26" s="1"/>
      <c r="T26" s="1"/>
      <c r="U26" s="180"/>
      <c r="V26" s="210"/>
      <c r="W26" s="220"/>
      <c r="X26" s="205"/>
      <c r="AF26" s="172">
        <v>19</v>
      </c>
      <c r="AM26" s="191">
        <v>0.9</v>
      </c>
      <c r="AQ26" s="192">
        <v>8</v>
      </c>
      <c r="AR26" s="193" t="s">
        <v>174</v>
      </c>
      <c r="AS26" s="194">
        <f t="shared" si="7"/>
        <v>0</v>
      </c>
      <c r="AT26" s="194">
        <f t="shared" si="8"/>
        <v>0</v>
      </c>
      <c r="AU26" s="194">
        <f t="shared" si="5"/>
        <v>0</v>
      </c>
      <c r="AV26" s="194">
        <f t="shared" si="5"/>
        <v>0</v>
      </c>
      <c r="AW26" s="194">
        <f t="shared" si="5"/>
        <v>0</v>
      </c>
      <c r="AX26" s="194">
        <f t="shared" si="5"/>
        <v>0</v>
      </c>
      <c r="BA26" s="173">
        <v>19</v>
      </c>
      <c r="BB26" s="174" t="s">
        <v>191</v>
      </c>
      <c r="BC26" s="174">
        <v>270000</v>
      </c>
      <c r="BD26" s="174">
        <v>300000</v>
      </c>
      <c r="BE26" s="174">
        <v>150000</v>
      </c>
      <c r="BF26" s="174">
        <v>270000</v>
      </c>
      <c r="BK26" s="172" t="s">
        <v>192</v>
      </c>
    </row>
    <row r="27" spans="1:63" ht="14.5" thickBot="1" x14ac:dyDescent="0.35">
      <c r="A27" s="175"/>
      <c r="B27" s="211"/>
      <c r="C27" s="192">
        <v>7</v>
      </c>
      <c r="D27" s="193" t="s">
        <v>239</v>
      </c>
      <c r="E27" s="218"/>
      <c r="F27" s="218"/>
      <c r="G27" s="218"/>
      <c r="H27" s="218"/>
      <c r="I27" s="218"/>
      <c r="J27" s="218"/>
      <c r="K27" s="214"/>
      <c r="L27" s="207"/>
      <c r="M27" s="1" t="s">
        <v>143</v>
      </c>
      <c r="N27" s="1"/>
      <c r="O27" s="1"/>
      <c r="P27" s="1" t="s">
        <v>164</v>
      </c>
      <c r="Q27" s="225">
        <f>N70</f>
        <v>0.57017788592795426</v>
      </c>
      <c r="R27" s="200"/>
      <c r="S27" s="1"/>
      <c r="T27" s="1"/>
      <c r="U27" s="180"/>
      <c r="V27" s="210"/>
      <c r="W27" s="220"/>
      <c r="X27" s="205"/>
      <c r="AF27" s="172">
        <v>20</v>
      </c>
      <c r="AM27" s="191">
        <v>0.95</v>
      </c>
      <c r="AQ27" s="202">
        <v>9</v>
      </c>
      <c r="AR27" s="203" t="s">
        <v>175</v>
      </c>
      <c r="AS27" s="226">
        <f t="shared" si="7"/>
        <v>0</v>
      </c>
      <c r="AT27" s="226">
        <f t="shared" si="8"/>
        <v>0</v>
      </c>
      <c r="AU27" s="226">
        <f t="shared" si="5"/>
        <v>0</v>
      </c>
      <c r="AV27" s="226">
        <f t="shared" si="5"/>
        <v>0</v>
      </c>
      <c r="AW27" s="226">
        <f t="shared" si="5"/>
        <v>0</v>
      </c>
      <c r="AX27" s="226">
        <f t="shared" si="5"/>
        <v>0</v>
      </c>
      <c r="BA27" s="173">
        <v>20</v>
      </c>
      <c r="BB27" s="174" t="s">
        <v>191</v>
      </c>
      <c r="BC27" s="174">
        <v>270000</v>
      </c>
      <c r="BD27" s="174">
        <v>300000</v>
      </c>
      <c r="BE27" s="174">
        <v>150000</v>
      </c>
      <c r="BF27" s="174">
        <v>270000</v>
      </c>
      <c r="BK27" s="172" t="s">
        <v>192</v>
      </c>
    </row>
    <row r="28" spans="1:63" ht="17.5" x14ac:dyDescent="0.3">
      <c r="A28" s="175"/>
      <c r="B28" s="211"/>
      <c r="C28" s="192">
        <v>8</v>
      </c>
      <c r="D28" s="193" t="s">
        <v>174</v>
      </c>
      <c r="E28" s="218"/>
      <c r="F28" s="218"/>
      <c r="G28" s="218"/>
      <c r="H28" s="218"/>
      <c r="I28" s="218"/>
      <c r="J28" s="218"/>
      <c r="K28" s="214"/>
      <c r="L28" s="227">
        <f>MATCH(TRUE,E76:J76,0)</f>
        <v>3</v>
      </c>
      <c r="M28" s="1" t="s">
        <v>240</v>
      </c>
      <c r="N28" s="1"/>
      <c r="O28" s="1"/>
      <c r="P28" s="1" t="s">
        <v>164</v>
      </c>
      <c r="Q28" s="228">
        <f ca="1">(L28-1+OFFSET(E75,0,L28)/OFFSET(E69,0,L28))*12</f>
        <v>33.58279437934722</v>
      </c>
      <c r="R28" s="200" t="s">
        <v>180</v>
      </c>
      <c r="S28" s="1"/>
      <c r="T28" s="1"/>
      <c r="U28" s="180"/>
      <c r="V28" s="205"/>
      <c r="W28" s="220"/>
      <c r="X28" s="205"/>
      <c r="AF28" s="172">
        <v>21</v>
      </c>
      <c r="AM28" s="191">
        <v>1</v>
      </c>
      <c r="BA28" s="173">
        <v>21</v>
      </c>
      <c r="BB28" s="174" t="s">
        <v>191</v>
      </c>
      <c r="BC28" s="174">
        <v>270000</v>
      </c>
      <c r="BD28" s="174">
        <v>300000</v>
      </c>
      <c r="BE28" s="174">
        <v>150000</v>
      </c>
      <c r="BF28" s="174">
        <v>270000</v>
      </c>
      <c r="BK28" s="172" t="s">
        <v>192</v>
      </c>
    </row>
    <row r="29" spans="1:63" ht="14.5" thickBot="1" x14ac:dyDescent="0.35">
      <c r="A29" s="175"/>
      <c r="B29" s="211"/>
      <c r="C29" s="202">
        <v>9</v>
      </c>
      <c r="D29" s="203" t="s">
        <v>175</v>
      </c>
      <c r="E29" s="229"/>
      <c r="F29" s="229"/>
      <c r="G29" s="229"/>
      <c r="H29" s="229"/>
      <c r="I29" s="229"/>
      <c r="J29" s="229"/>
      <c r="K29" s="214"/>
      <c r="L29" s="230"/>
      <c r="M29" s="231"/>
      <c r="N29" s="231"/>
      <c r="O29" s="231"/>
      <c r="P29" s="232"/>
      <c r="Q29" s="231"/>
      <c r="R29" s="233"/>
      <c r="S29" s="1"/>
      <c r="T29" s="1"/>
      <c r="U29" s="180"/>
      <c r="V29" s="205"/>
      <c r="W29" s="220"/>
      <c r="X29" s="205"/>
      <c r="AF29" s="172">
        <v>22</v>
      </c>
      <c r="BA29" s="173">
        <v>22</v>
      </c>
      <c r="BB29" s="174" t="s">
        <v>191</v>
      </c>
      <c r="BC29" s="174">
        <v>270000</v>
      </c>
      <c r="BD29" s="174">
        <v>300000</v>
      </c>
      <c r="BE29" s="174">
        <v>150000</v>
      </c>
      <c r="BF29" s="174">
        <v>270000</v>
      </c>
      <c r="BK29" s="172" t="s">
        <v>192</v>
      </c>
    </row>
    <row r="30" spans="1:63" x14ac:dyDescent="0.3">
      <c r="A30" s="175"/>
      <c r="B30" s="1"/>
      <c r="C30" s="1"/>
      <c r="D30" s="1"/>
      <c r="E30" s="1"/>
      <c r="F30" s="1"/>
      <c r="G30" s="1"/>
      <c r="H30" s="1"/>
      <c r="I30" s="1"/>
      <c r="J30" s="1"/>
      <c r="K30" s="1"/>
      <c r="L30" s="216"/>
      <c r="M30" s="217"/>
      <c r="N30" s="216"/>
      <c r="O30" s="234"/>
      <c r="P30" s="210"/>
      <c r="Q30" s="210"/>
      <c r="R30" s="210"/>
      <c r="S30" s="1"/>
      <c r="T30" s="1"/>
      <c r="U30" s="180"/>
      <c r="V30" s="210"/>
      <c r="W30" s="220"/>
      <c r="X30" s="205"/>
      <c r="AF30" s="172">
        <v>23</v>
      </c>
      <c r="BA30" s="173">
        <v>23</v>
      </c>
      <c r="BB30" s="174" t="s">
        <v>191</v>
      </c>
      <c r="BC30" s="174">
        <v>270000</v>
      </c>
      <c r="BD30" s="174">
        <v>300000</v>
      </c>
      <c r="BE30" s="174">
        <v>150000</v>
      </c>
      <c r="BF30" s="174">
        <v>270000</v>
      </c>
      <c r="BK30" s="172" t="s">
        <v>192</v>
      </c>
    </row>
    <row r="31" spans="1:63" ht="14.5" thickBot="1" x14ac:dyDescent="0.35">
      <c r="A31" s="175"/>
      <c r="B31" s="2" t="s">
        <v>182</v>
      </c>
      <c r="C31" s="1"/>
      <c r="D31" s="1"/>
      <c r="E31" s="1"/>
      <c r="F31" s="1"/>
      <c r="G31" s="1"/>
      <c r="H31" s="1"/>
      <c r="I31" s="1"/>
      <c r="J31" s="1"/>
      <c r="K31" s="1"/>
      <c r="L31" s="210"/>
      <c r="M31" s="220"/>
      <c r="N31" s="235"/>
      <c r="O31" s="235"/>
      <c r="P31" s="210"/>
      <c r="Q31" s="1"/>
      <c r="R31" s="1"/>
      <c r="S31" s="1"/>
      <c r="T31" s="1"/>
      <c r="U31" s="180"/>
      <c r="V31" s="210"/>
      <c r="W31" s="210"/>
      <c r="X31" s="210"/>
      <c r="AF31" s="172">
        <v>24</v>
      </c>
      <c r="BA31" s="173">
        <v>24</v>
      </c>
      <c r="BB31" s="174" t="s">
        <v>191</v>
      </c>
      <c r="BC31" s="174">
        <v>270000</v>
      </c>
      <c r="BD31" s="174">
        <v>300000</v>
      </c>
      <c r="BE31" s="174">
        <v>150000</v>
      </c>
      <c r="BF31" s="174">
        <v>270000</v>
      </c>
      <c r="BK31" s="172" t="s">
        <v>192</v>
      </c>
    </row>
    <row r="32" spans="1:63" ht="14.5" thickBot="1" x14ac:dyDescent="0.35">
      <c r="A32" s="175"/>
      <c r="B32" s="1"/>
      <c r="C32" s="184" t="s">
        <v>7</v>
      </c>
      <c r="D32" s="184" t="s">
        <v>186</v>
      </c>
      <c r="E32" s="184">
        <f>E20</f>
        <v>2019</v>
      </c>
      <c r="F32" s="184">
        <f>E32+1</f>
        <v>2020</v>
      </c>
      <c r="G32" s="184">
        <f t="shared" ref="G32:J32" si="9">F32+1</f>
        <v>2021</v>
      </c>
      <c r="H32" s="184">
        <f>G32+1</f>
        <v>2022</v>
      </c>
      <c r="I32" s="184">
        <f>H32+1</f>
        <v>2023</v>
      </c>
      <c r="J32" s="184">
        <f t="shared" si="9"/>
        <v>2024</v>
      </c>
      <c r="K32" s="1"/>
      <c r="M32" s="2" t="s">
        <v>241</v>
      </c>
      <c r="N32" s="210"/>
      <c r="O32" s="1"/>
      <c r="P32" s="1"/>
      <c r="Q32" s="2" t="s">
        <v>242</v>
      </c>
      <c r="R32" s="1"/>
      <c r="S32" s="1"/>
      <c r="T32" s="1"/>
      <c r="U32" s="180"/>
      <c r="V32" s="216"/>
      <c r="W32" s="236"/>
      <c r="X32" s="210"/>
      <c r="AF32" s="172">
        <v>25</v>
      </c>
      <c r="BA32" s="173">
        <v>25</v>
      </c>
      <c r="BB32" s="174" t="s">
        <v>191</v>
      </c>
      <c r="BC32" s="174">
        <v>270000</v>
      </c>
      <c r="BD32" s="174">
        <v>300000</v>
      </c>
      <c r="BE32" s="174">
        <v>150000</v>
      </c>
      <c r="BF32" s="174">
        <v>270000</v>
      </c>
      <c r="BK32" s="172" t="s">
        <v>192</v>
      </c>
    </row>
    <row r="33" spans="1:63" ht="14.5" thickBot="1" x14ac:dyDescent="0.35">
      <c r="A33" s="175"/>
      <c r="B33" s="237">
        <f>SUM(E33:J33)</f>
        <v>1</v>
      </c>
      <c r="C33" s="187">
        <v>1</v>
      </c>
      <c r="D33" s="188" t="s">
        <v>167</v>
      </c>
      <c r="E33" s="238">
        <v>1</v>
      </c>
      <c r="F33" s="238"/>
      <c r="G33" s="238"/>
      <c r="H33" s="238"/>
      <c r="I33" s="238"/>
      <c r="J33" s="238"/>
      <c r="K33" s="239" t="str">
        <f>IF(B33&gt;1,"Salah","Benar")</f>
        <v>Benar</v>
      </c>
      <c r="M33" s="240">
        <v>1</v>
      </c>
      <c r="N33" s="241" t="s">
        <v>243</v>
      </c>
      <c r="O33" s="240" t="s">
        <v>244</v>
      </c>
      <c r="P33" s="1"/>
      <c r="Q33" s="242" t="s">
        <v>7</v>
      </c>
      <c r="R33" s="184" t="s">
        <v>245</v>
      </c>
      <c r="S33" s="243">
        <f>E20</f>
        <v>2019</v>
      </c>
      <c r="T33" s="184" t="s">
        <v>245</v>
      </c>
      <c r="U33" s="180"/>
      <c r="V33" s="210"/>
      <c r="W33" s="220"/>
      <c r="X33" s="205"/>
      <c r="AF33" s="172">
        <v>26</v>
      </c>
      <c r="BA33" s="173">
        <v>26</v>
      </c>
      <c r="BB33" s="174" t="s">
        <v>191</v>
      </c>
      <c r="BC33" s="174">
        <v>270000</v>
      </c>
      <c r="BD33" s="174">
        <v>300000</v>
      </c>
      <c r="BE33" s="174">
        <v>150000</v>
      </c>
      <c r="BF33" s="174">
        <v>270000</v>
      </c>
      <c r="BK33" s="172" t="s">
        <v>192</v>
      </c>
    </row>
    <row r="34" spans="1:63" x14ac:dyDescent="0.3">
      <c r="A34" s="175"/>
      <c r="B34" s="237">
        <f t="shared" ref="B34:B41" si="10">SUM(E34:J34)</f>
        <v>0</v>
      </c>
      <c r="C34" s="192">
        <v>2</v>
      </c>
      <c r="D34" s="193" t="s">
        <v>168</v>
      </c>
      <c r="E34" s="244"/>
      <c r="F34" s="244"/>
      <c r="G34" s="244"/>
      <c r="H34" s="244"/>
      <c r="I34" s="244"/>
      <c r="J34" s="244"/>
      <c r="K34" s="239" t="str">
        <f t="shared" ref="K34:K41" si="11">IF(B34&gt;1,"Salah","Benar")</f>
        <v>Benar</v>
      </c>
      <c r="M34" s="245"/>
      <c r="N34" s="246" t="s">
        <v>246</v>
      </c>
      <c r="O34" s="247">
        <f>IF($Q$16&lt;100,36000000,IF($Q$16&gt;200,48000000,42000000))</f>
        <v>36000000</v>
      </c>
      <c r="P34" s="1" t="s">
        <v>247</v>
      </c>
      <c r="Q34" s="248">
        <v>1</v>
      </c>
      <c r="R34" s="249" t="s">
        <v>248</v>
      </c>
      <c r="S34" s="170"/>
      <c r="T34" s="250"/>
      <c r="U34" s="180"/>
      <c r="V34" s="210"/>
      <c r="W34" s="220"/>
      <c r="X34" s="205"/>
      <c r="AF34" s="172">
        <v>27</v>
      </c>
      <c r="BA34" s="173">
        <v>27</v>
      </c>
      <c r="BB34" s="174" t="s">
        <v>191</v>
      </c>
      <c r="BC34" s="174">
        <v>270000</v>
      </c>
      <c r="BD34" s="174">
        <v>300000</v>
      </c>
      <c r="BE34" s="174">
        <v>150000</v>
      </c>
      <c r="BF34" s="174">
        <v>270000</v>
      </c>
      <c r="BK34" s="172" t="s">
        <v>192</v>
      </c>
    </row>
    <row r="35" spans="1:63" x14ac:dyDescent="0.3">
      <c r="A35" s="175"/>
      <c r="B35" s="237">
        <f t="shared" si="10"/>
        <v>1</v>
      </c>
      <c r="C35" s="192">
        <v>3</v>
      </c>
      <c r="D35" s="193" t="s">
        <v>169</v>
      </c>
      <c r="E35" s="244"/>
      <c r="F35" s="244"/>
      <c r="G35" s="244">
        <v>1</v>
      </c>
      <c r="H35" s="244"/>
      <c r="I35" s="244"/>
      <c r="J35" s="244"/>
      <c r="K35" s="239" t="str">
        <f t="shared" si="11"/>
        <v>Benar</v>
      </c>
      <c r="M35" s="194"/>
      <c r="N35" s="251" t="s">
        <v>249</v>
      </c>
      <c r="O35" s="252">
        <f>IF($Q$16&lt;100,36000000,IF($Q$16&gt;200,48000000,42000000))</f>
        <v>36000000</v>
      </c>
      <c r="P35" s="1" t="s">
        <v>247</v>
      </c>
      <c r="Q35" s="253" t="str">
        <f>J8&amp;F8&amp;F7</f>
        <v>SApartementJabodetabek</v>
      </c>
      <c r="R35" s="251" t="s">
        <v>250</v>
      </c>
      <c r="S35" s="254">
        <v>100000000</v>
      </c>
      <c r="T35" s="194" t="s">
        <v>251</v>
      </c>
      <c r="U35" s="180"/>
      <c r="V35" s="210"/>
      <c r="W35" s="220"/>
      <c r="X35" s="205"/>
      <c r="AF35" s="172">
        <v>28</v>
      </c>
      <c r="BA35" s="173">
        <v>28</v>
      </c>
      <c r="BB35" s="174" t="s">
        <v>191</v>
      </c>
      <c r="BC35" s="174">
        <v>270000</v>
      </c>
      <c r="BD35" s="174">
        <v>300000</v>
      </c>
      <c r="BE35" s="174">
        <v>150000</v>
      </c>
      <c r="BF35" s="174">
        <v>270000</v>
      </c>
      <c r="BK35" s="172" t="s">
        <v>192</v>
      </c>
    </row>
    <row r="36" spans="1:63" x14ac:dyDescent="0.3">
      <c r="A36" s="175"/>
      <c r="B36" s="237">
        <f t="shared" si="10"/>
        <v>0</v>
      </c>
      <c r="C36" s="192">
        <v>4</v>
      </c>
      <c r="D36" s="193" t="s">
        <v>170</v>
      </c>
      <c r="E36" s="244"/>
      <c r="F36" s="244"/>
      <c r="G36" s="244"/>
      <c r="H36" s="244"/>
      <c r="I36" s="244"/>
      <c r="J36" s="244"/>
      <c r="K36" s="239" t="str">
        <f t="shared" si="11"/>
        <v>Benar</v>
      </c>
      <c r="M36" s="194"/>
      <c r="N36" s="251" t="s">
        <v>252</v>
      </c>
      <c r="O36" s="218"/>
      <c r="P36" s="1" t="s">
        <v>247</v>
      </c>
      <c r="Q36" s="255"/>
      <c r="R36" s="251" t="s">
        <v>253</v>
      </c>
      <c r="S36" s="254">
        <v>25000000</v>
      </c>
      <c r="T36" s="194" t="s">
        <v>254</v>
      </c>
      <c r="U36" s="180"/>
      <c r="V36" s="210"/>
      <c r="W36" s="220"/>
      <c r="X36" s="205"/>
      <c r="AF36" s="172">
        <v>29</v>
      </c>
      <c r="BA36" s="173">
        <v>29</v>
      </c>
      <c r="BB36" s="174" t="s">
        <v>191</v>
      </c>
      <c r="BC36" s="174">
        <v>270000</v>
      </c>
      <c r="BD36" s="174">
        <v>300000</v>
      </c>
      <c r="BE36" s="174">
        <v>150000</v>
      </c>
      <c r="BF36" s="174">
        <v>270000</v>
      </c>
      <c r="BK36" s="172" t="s">
        <v>192</v>
      </c>
    </row>
    <row r="37" spans="1:63" x14ac:dyDescent="0.3">
      <c r="A37" s="175"/>
      <c r="B37" s="237">
        <f t="shared" si="10"/>
        <v>0</v>
      </c>
      <c r="C37" s="192">
        <v>5</v>
      </c>
      <c r="D37" s="193" t="s">
        <v>171</v>
      </c>
      <c r="E37" s="244"/>
      <c r="F37" s="244"/>
      <c r="G37" s="244"/>
      <c r="H37" s="244"/>
      <c r="I37" s="244"/>
      <c r="J37" s="244"/>
      <c r="K37" s="239" t="str">
        <f t="shared" si="11"/>
        <v>Benar</v>
      </c>
      <c r="M37" s="194"/>
      <c r="N37" s="251" t="s">
        <v>255</v>
      </c>
      <c r="O37" s="218"/>
      <c r="P37" s="1" t="s">
        <v>247</v>
      </c>
      <c r="Q37" s="255"/>
      <c r="R37" s="251" t="s">
        <v>256</v>
      </c>
      <c r="S37" s="254"/>
      <c r="T37" s="194" t="s">
        <v>254</v>
      </c>
      <c r="U37" s="180"/>
      <c r="V37" s="210"/>
      <c r="W37" s="210"/>
      <c r="X37" s="210"/>
      <c r="AF37" s="172">
        <v>30</v>
      </c>
      <c r="BA37" s="173">
        <v>30</v>
      </c>
      <c r="BB37" s="174" t="s">
        <v>191</v>
      </c>
      <c r="BC37" s="174">
        <v>270000</v>
      </c>
      <c r="BD37" s="174">
        <v>300000</v>
      </c>
      <c r="BE37" s="174">
        <v>150000</v>
      </c>
      <c r="BF37" s="174">
        <v>270000</v>
      </c>
      <c r="BK37" s="172" t="s">
        <v>192</v>
      </c>
    </row>
    <row r="38" spans="1:63" x14ac:dyDescent="0.3">
      <c r="A38" s="175"/>
      <c r="B38" s="237">
        <f t="shared" si="10"/>
        <v>0</v>
      </c>
      <c r="C38" s="192">
        <v>6</v>
      </c>
      <c r="D38" s="193" t="s">
        <v>172</v>
      </c>
      <c r="E38" s="244"/>
      <c r="F38" s="244"/>
      <c r="G38" s="244"/>
      <c r="H38" s="244"/>
      <c r="I38" s="244"/>
      <c r="J38" s="244"/>
      <c r="K38" s="239" t="str">
        <f t="shared" si="11"/>
        <v>Benar</v>
      </c>
      <c r="M38" s="256"/>
      <c r="N38" s="251" t="s">
        <v>257</v>
      </c>
      <c r="O38" s="218"/>
      <c r="P38" s="1" t="s">
        <v>247</v>
      </c>
      <c r="Q38" s="255"/>
      <c r="R38" s="257"/>
      <c r="S38" s="258"/>
      <c r="T38" s="256"/>
      <c r="U38" s="180"/>
      <c r="V38" s="210"/>
      <c r="W38" s="210"/>
      <c r="X38" s="210"/>
      <c r="AF38" s="172">
        <v>31</v>
      </c>
      <c r="BA38" s="173">
        <v>31</v>
      </c>
      <c r="BB38" s="174" t="s">
        <v>191</v>
      </c>
      <c r="BC38" s="174">
        <v>270000</v>
      </c>
      <c r="BD38" s="174">
        <v>300000</v>
      </c>
      <c r="BE38" s="174">
        <v>150000</v>
      </c>
      <c r="BF38" s="174">
        <v>270000</v>
      </c>
      <c r="BK38" s="172" t="s">
        <v>192</v>
      </c>
    </row>
    <row r="39" spans="1:63" x14ac:dyDescent="0.3">
      <c r="A39" s="175"/>
      <c r="B39" s="237">
        <f t="shared" si="10"/>
        <v>1</v>
      </c>
      <c r="C39" s="192">
        <v>7</v>
      </c>
      <c r="D39" s="193" t="s">
        <v>239</v>
      </c>
      <c r="E39" s="244">
        <v>1</v>
      </c>
      <c r="F39" s="244"/>
      <c r="G39" s="244"/>
      <c r="H39" s="244"/>
      <c r="I39" s="244"/>
      <c r="J39" s="244"/>
      <c r="K39" s="239" t="str">
        <f t="shared" si="11"/>
        <v>Benar</v>
      </c>
      <c r="M39" s="256"/>
      <c r="N39" s="251" t="s">
        <v>258</v>
      </c>
      <c r="O39" s="218"/>
      <c r="P39" s="1" t="s">
        <v>247</v>
      </c>
      <c r="Q39" s="259">
        <v>2</v>
      </c>
      <c r="R39" s="193" t="s">
        <v>259</v>
      </c>
      <c r="S39" s="258"/>
      <c r="T39" s="256"/>
      <c r="U39" s="180"/>
      <c r="V39" s="210"/>
      <c r="W39" s="210"/>
      <c r="X39" s="210"/>
      <c r="BA39" s="173">
        <v>32</v>
      </c>
      <c r="BB39" s="174" t="s">
        <v>191</v>
      </c>
      <c r="BC39" s="174">
        <v>270000</v>
      </c>
      <c r="BD39" s="174">
        <v>300000</v>
      </c>
      <c r="BE39" s="174">
        <v>150000</v>
      </c>
      <c r="BF39" s="174">
        <v>270000</v>
      </c>
      <c r="BK39" s="172" t="s">
        <v>192</v>
      </c>
    </row>
    <row r="40" spans="1:63" x14ac:dyDescent="0.3">
      <c r="A40" s="175"/>
      <c r="B40" s="237">
        <f t="shared" si="10"/>
        <v>1</v>
      </c>
      <c r="C40" s="192">
        <v>8</v>
      </c>
      <c r="D40" s="193" t="s">
        <v>312</v>
      </c>
      <c r="E40" s="244">
        <v>1</v>
      </c>
      <c r="F40" s="244"/>
      <c r="G40" s="244"/>
      <c r="H40" s="244"/>
      <c r="I40" s="244"/>
      <c r="J40" s="244"/>
      <c r="K40" s="239" t="str">
        <f t="shared" si="11"/>
        <v>Benar</v>
      </c>
      <c r="M40" s="194"/>
      <c r="N40" s="251" t="s">
        <v>239</v>
      </c>
      <c r="O40" s="218">
        <f>Assumption_Apt!R5</f>
        <v>2400000</v>
      </c>
      <c r="P40" s="1" t="s">
        <v>247</v>
      </c>
      <c r="Q40" s="255"/>
      <c r="R40" s="251" t="s">
        <v>299</v>
      </c>
      <c r="S40" s="254">
        <f>(Q16*6000000)</f>
        <v>60000000</v>
      </c>
      <c r="T40" s="194" t="s">
        <v>260</v>
      </c>
      <c r="U40" s="180"/>
      <c r="V40" s="210"/>
      <c r="W40" s="260"/>
      <c r="X40" s="210"/>
      <c r="BA40" s="173">
        <v>33</v>
      </c>
      <c r="BB40" s="174" t="s">
        <v>191</v>
      </c>
      <c r="BC40" s="174">
        <v>270000</v>
      </c>
      <c r="BD40" s="174">
        <v>300000</v>
      </c>
      <c r="BE40" s="174">
        <v>150000</v>
      </c>
      <c r="BF40" s="174">
        <v>270000</v>
      </c>
      <c r="BK40" s="172" t="s">
        <v>192</v>
      </c>
    </row>
    <row r="41" spans="1:63" ht="14.5" thickBot="1" x14ac:dyDescent="0.35">
      <c r="A41" s="175"/>
      <c r="B41" s="237">
        <f t="shared" si="10"/>
        <v>0</v>
      </c>
      <c r="C41" s="202">
        <v>9</v>
      </c>
      <c r="D41" s="203" t="s">
        <v>175</v>
      </c>
      <c r="E41" s="261"/>
      <c r="F41" s="261"/>
      <c r="G41" s="261"/>
      <c r="H41" s="261"/>
      <c r="I41" s="261"/>
      <c r="J41" s="261"/>
      <c r="K41" s="239" t="str">
        <f t="shared" si="11"/>
        <v>Benar</v>
      </c>
      <c r="M41" s="194"/>
      <c r="N41" s="251" t="s">
        <v>261</v>
      </c>
      <c r="O41" s="218"/>
      <c r="P41" s="1" t="s">
        <v>247</v>
      </c>
      <c r="Q41" s="262"/>
      <c r="R41" s="251" t="s">
        <v>344</v>
      </c>
      <c r="S41" s="194">
        <f>'Gabungan_Calculation Sheet'!E50</f>
        <v>405450000</v>
      </c>
      <c r="T41" s="194"/>
      <c r="U41" s="180"/>
      <c r="V41" s="210"/>
      <c r="W41" s="260"/>
      <c r="X41" s="210"/>
      <c r="BA41" s="173">
        <v>34</v>
      </c>
      <c r="BB41" s="174" t="s">
        <v>191</v>
      </c>
      <c r="BC41" s="174">
        <v>270000</v>
      </c>
      <c r="BD41" s="174">
        <v>300000</v>
      </c>
      <c r="BE41" s="174">
        <v>150000</v>
      </c>
      <c r="BF41" s="174">
        <v>270000</v>
      </c>
      <c r="BK41" s="172" t="s">
        <v>192</v>
      </c>
    </row>
    <row r="42" spans="1:63" ht="14.5" thickBot="1" x14ac:dyDescent="0.35">
      <c r="A42" s="175"/>
      <c r="B42" s="1"/>
      <c r="C42" s="1"/>
      <c r="D42" s="1"/>
      <c r="E42" s="1"/>
      <c r="F42" s="1"/>
      <c r="G42" s="1"/>
      <c r="H42" s="1"/>
      <c r="I42" s="1"/>
      <c r="J42" s="1"/>
      <c r="K42" s="1"/>
      <c r="M42" s="263"/>
      <c r="N42" s="264" t="s">
        <v>262</v>
      </c>
      <c r="O42" s="265"/>
      <c r="P42" s="1" t="s">
        <v>247</v>
      </c>
      <c r="Q42" s="266"/>
      <c r="R42" s="264" t="s">
        <v>346</v>
      </c>
      <c r="S42" s="410">
        <f>(Q18*AD19)+50000000+50000000</f>
        <v>700000000</v>
      </c>
      <c r="T42" s="267"/>
      <c r="U42" s="180"/>
      <c r="V42" s="210"/>
      <c r="W42" s="260"/>
      <c r="X42" s="210"/>
      <c r="BA42" s="173">
        <v>35</v>
      </c>
      <c r="BB42" s="174" t="s">
        <v>191</v>
      </c>
      <c r="BC42" s="174">
        <v>270000</v>
      </c>
      <c r="BD42" s="174">
        <v>300000</v>
      </c>
      <c r="BE42" s="174">
        <v>150000</v>
      </c>
      <c r="BF42" s="174">
        <v>270000</v>
      </c>
      <c r="BK42" s="172" t="s">
        <v>192</v>
      </c>
    </row>
    <row r="43" spans="1:63" ht="14.5" thickBot="1" x14ac:dyDescent="0.35">
      <c r="A43" s="175"/>
      <c r="B43" s="1"/>
      <c r="C43" s="1"/>
      <c r="D43" s="1"/>
      <c r="E43" s="208"/>
      <c r="F43" s="1"/>
      <c r="G43" s="1"/>
      <c r="H43" s="1"/>
      <c r="I43" s="1"/>
      <c r="J43" s="1"/>
      <c r="K43" s="1"/>
      <c r="M43" s="169"/>
      <c r="N43" s="268"/>
      <c r="O43" s="171"/>
      <c r="P43" s="1"/>
      <c r="Q43" s="269">
        <v>3</v>
      </c>
      <c r="R43" s="270" t="s">
        <v>263</v>
      </c>
      <c r="S43" s="243" t="s">
        <v>264</v>
      </c>
      <c r="T43" s="271" t="s">
        <v>265</v>
      </c>
      <c r="U43" s="180"/>
      <c r="BA43" s="173">
        <v>36</v>
      </c>
      <c r="BB43" s="174" t="s">
        <v>191</v>
      </c>
      <c r="BC43" s="174">
        <v>270000</v>
      </c>
      <c r="BD43" s="174">
        <v>300000</v>
      </c>
      <c r="BE43" s="174">
        <v>150000</v>
      </c>
      <c r="BF43" s="174">
        <v>270000</v>
      </c>
      <c r="BK43" s="172" t="s">
        <v>192</v>
      </c>
    </row>
    <row r="44" spans="1:63" ht="14.5" thickBot="1" x14ac:dyDescent="0.35">
      <c r="A44" s="175"/>
      <c r="B44" s="2" t="s">
        <v>266</v>
      </c>
      <c r="C44" s="1"/>
      <c r="D44" s="1"/>
      <c r="E44" s="1"/>
      <c r="F44" s="1"/>
      <c r="G44" s="1"/>
      <c r="H44" s="1"/>
      <c r="I44" s="1"/>
      <c r="J44" s="1"/>
      <c r="K44" s="1"/>
      <c r="M44" s="259">
        <v>2</v>
      </c>
      <c r="N44" s="193" t="s">
        <v>267</v>
      </c>
      <c r="O44" s="272"/>
      <c r="P44" s="1"/>
      <c r="Q44" s="245"/>
      <c r="R44" s="246" t="s">
        <v>246</v>
      </c>
      <c r="S44" s="212"/>
      <c r="T44" s="273">
        <v>150000000</v>
      </c>
      <c r="U44" s="180"/>
      <c r="BA44" s="173">
        <v>37</v>
      </c>
      <c r="BB44" s="174" t="s">
        <v>191</v>
      </c>
      <c r="BC44" s="174">
        <v>270000</v>
      </c>
      <c r="BD44" s="174">
        <v>300000</v>
      </c>
      <c r="BE44" s="174">
        <v>150000</v>
      </c>
      <c r="BF44" s="174">
        <v>270000</v>
      </c>
      <c r="BK44" s="172" t="s">
        <v>192</v>
      </c>
    </row>
    <row r="45" spans="1:63" ht="14.5" thickBot="1" x14ac:dyDescent="0.35">
      <c r="A45" s="175"/>
      <c r="B45" s="1"/>
      <c r="C45" s="184" t="s">
        <v>7</v>
      </c>
      <c r="D45" s="184" t="s">
        <v>186</v>
      </c>
      <c r="E45" s="184">
        <f>E32</f>
        <v>2019</v>
      </c>
      <c r="F45" s="184">
        <f>E45+1</f>
        <v>2020</v>
      </c>
      <c r="G45" s="184">
        <f t="shared" ref="G45" si="12">F45+1</f>
        <v>2021</v>
      </c>
      <c r="H45" s="184">
        <f>G45+1</f>
        <v>2022</v>
      </c>
      <c r="I45" s="184">
        <f>H45+1</f>
        <v>2023</v>
      </c>
      <c r="J45" s="184">
        <f t="shared" ref="J45" si="13">I45+1</f>
        <v>2024</v>
      </c>
      <c r="K45" s="184" t="s">
        <v>9</v>
      </c>
      <c r="M45" s="255"/>
      <c r="N45" s="251" t="s">
        <v>268</v>
      </c>
      <c r="O45" s="274">
        <v>6000000</v>
      </c>
      <c r="P45" s="1" t="s">
        <v>269</v>
      </c>
      <c r="Q45" s="194"/>
      <c r="R45" s="251" t="s">
        <v>249</v>
      </c>
      <c r="S45" s="275"/>
      <c r="T45" s="275">
        <v>150000000</v>
      </c>
      <c r="U45" s="180"/>
      <c r="BA45" s="173">
        <v>38</v>
      </c>
      <c r="BB45" s="174" t="s">
        <v>191</v>
      </c>
      <c r="BC45" s="174">
        <v>270000</v>
      </c>
      <c r="BD45" s="174">
        <v>300000</v>
      </c>
      <c r="BE45" s="174">
        <v>150000</v>
      </c>
      <c r="BF45" s="174">
        <v>270000</v>
      </c>
      <c r="BK45" s="172" t="s">
        <v>192</v>
      </c>
    </row>
    <row r="46" spans="1:63" x14ac:dyDescent="0.3">
      <c r="A46" s="175"/>
      <c r="B46" s="1"/>
      <c r="C46" s="187">
        <v>1</v>
      </c>
      <c r="D46" s="188" t="s">
        <v>167</v>
      </c>
      <c r="E46" s="276"/>
      <c r="F46" s="189">
        <f t="shared" ref="F46:J54" si="14">AS19</f>
        <v>0</v>
      </c>
      <c r="G46" s="189">
        <f t="shared" si="14"/>
        <v>0</v>
      </c>
      <c r="H46" s="189">
        <f t="shared" si="14"/>
        <v>0</v>
      </c>
      <c r="I46" s="189">
        <f t="shared" si="14"/>
        <v>0</v>
      </c>
      <c r="J46" s="189">
        <f t="shared" si="14"/>
        <v>0</v>
      </c>
      <c r="K46" s="189">
        <f>SUM(E46:J46)</f>
        <v>0</v>
      </c>
      <c r="M46" s="255"/>
      <c r="N46" s="251" t="s">
        <v>270</v>
      </c>
      <c r="O46" s="274">
        <f>7000000</f>
        <v>7000000</v>
      </c>
      <c r="P46" s="1" t="s">
        <v>269</v>
      </c>
      <c r="Q46" s="194"/>
      <c r="R46" s="251" t="s">
        <v>252</v>
      </c>
      <c r="S46" s="218"/>
      <c r="T46" s="275">
        <v>150000000</v>
      </c>
      <c r="U46" s="180"/>
      <c r="BA46" s="173">
        <v>39</v>
      </c>
      <c r="BB46" s="174" t="s">
        <v>191</v>
      </c>
      <c r="BC46" s="174">
        <v>270000</v>
      </c>
      <c r="BD46" s="174">
        <v>300000</v>
      </c>
      <c r="BE46" s="174">
        <v>150000</v>
      </c>
      <c r="BF46" s="174">
        <v>270000</v>
      </c>
      <c r="BK46" s="172" t="s">
        <v>192</v>
      </c>
    </row>
    <row r="47" spans="1:63" x14ac:dyDescent="0.3">
      <c r="A47" s="175"/>
      <c r="B47" s="1"/>
      <c r="C47" s="192">
        <v>2</v>
      </c>
      <c r="D47" s="193" t="s">
        <v>168</v>
      </c>
      <c r="E47" s="277"/>
      <c r="F47" s="194">
        <f t="shared" si="14"/>
        <v>0</v>
      </c>
      <c r="G47" s="194">
        <f t="shared" si="14"/>
        <v>0</v>
      </c>
      <c r="H47" s="194">
        <f t="shared" si="14"/>
        <v>0</v>
      </c>
      <c r="I47" s="194">
        <f t="shared" si="14"/>
        <v>0</v>
      </c>
      <c r="J47" s="194">
        <f t="shared" si="14"/>
        <v>0</v>
      </c>
      <c r="K47" s="194">
        <f>SUM(E47:J47)</f>
        <v>0</v>
      </c>
      <c r="M47" s="255"/>
      <c r="N47" s="251" t="s">
        <v>271</v>
      </c>
      <c r="O47" s="274">
        <v>20000000</v>
      </c>
      <c r="P47" s="1" t="s">
        <v>269</v>
      </c>
      <c r="Q47" s="194"/>
      <c r="R47" s="251" t="s">
        <v>255</v>
      </c>
      <c r="S47" s="218"/>
      <c r="T47" s="275">
        <v>150000000</v>
      </c>
      <c r="U47" s="180"/>
      <c r="BA47" s="173">
        <v>40</v>
      </c>
      <c r="BB47" s="174">
        <v>260000</v>
      </c>
      <c r="BC47" s="174">
        <v>216000</v>
      </c>
      <c r="BD47" s="174">
        <v>240000</v>
      </c>
      <c r="BE47" s="174">
        <v>150000</v>
      </c>
      <c r="BF47" s="174">
        <v>216000</v>
      </c>
      <c r="BK47" s="172" t="s">
        <v>192</v>
      </c>
    </row>
    <row r="48" spans="1:63" ht="14.5" thickBot="1" x14ac:dyDescent="0.35">
      <c r="A48" s="175"/>
      <c r="B48" s="1"/>
      <c r="C48" s="192">
        <v>3</v>
      </c>
      <c r="D48" s="193" t="s">
        <v>169</v>
      </c>
      <c r="E48" s="277"/>
      <c r="F48" s="194">
        <f>AS21</f>
        <v>0</v>
      </c>
      <c r="G48" s="194">
        <f t="shared" si="14"/>
        <v>0</v>
      </c>
      <c r="H48" s="194">
        <f t="shared" si="14"/>
        <v>0</v>
      </c>
      <c r="I48" s="194">
        <f t="shared" si="14"/>
        <v>0</v>
      </c>
      <c r="J48" s="194">
        <f t="shared" si="14"/>
        <v>0</v>
      </c>
      <c r="K48" s="194">
        <f t="shared" ref="K48:K51" si="15">SUM(E48:J48)</f>
        <v>0</v>
      </c>
      <c r="M48" s="278"/>
      <c r="N48" s="264" t="s">
        <v>293</v>
      </c>
      <c r="O48" s="279"/>
      <c r="P48" s="1" t="s">
        <v>269</v>
      </c>
      <c r="Q48" s="256"/>
      <c r="R48" s="251" t="s">
        <v>257</v>
      </c>
      <c r="S48" s="218"/>
      <c r="T48" s="275"/>
      <c r="U48" s="180"/>
      <c r="BA48" s="173">
        <v>41</v>
      </c>
      <c r="BB48" s="174">
        <v>260000</v>
      </c>
      <c r="BC48" s="174">
        <v>216000</v>
      </c>
      <c r="BD48" s="174">
        <v>240000</v>
      </c>
      <c r="BE48" s="174">
        <v>150000</v>
      </c>
      <c r="BF48" s="174">
        <v>216000</v>
      </c>
      <c r="BK48" s="172" t="s">
        <v>192</v>
      </c>
    </row>
    <row r="49" spans="1:63" x14ac:dyDescent="0.3">
      <c r="A49" s="175"/>
      <c r="B49" s="1"/>
      <c r="C49" s="192">
        <v>4</v>
      </c>
      <c r="D49" s="193" t="s">
        <v>170</v>
      </c>
      <c r="E49" s="277"/>
      <c r="F49" s="194">
        <f t="shared" si="14"/>
        <v>0</v>
      </c>
      <c r="G49" s="194">
        <f t="shared" si="14"/>
        <v>0</v>
      </c>
      <c r="H49" s="194">
        <f t="shared" si="14"/>
        <v>0</v>
      </c>
      <c r="I49" s="194">
        <f t="shared" si="14"/>
        <v>0</v>
      </c>
      <c r="J49" s="194">
        <f t="shared" si="14"/>
        <v>0</v>
      </c>
      <c r="K49" s="194">
        <f t="shared" ref="K49" si="16">SUM(E49:J49)</f>
        <v>0</v>
      </c>
      <c r="L49" s="1"/>
      <c r="M49" s="1"/>
      <c r="N49" s="1"/>
      <c r="O49" s="1"/>
      <c r="P49" s="1"/>
      <c r="Q49" s="256"/>
      <c r="R49" s="251" t="s">
        <v>258</v>
      </c>
      <c r="S49" s="218"/>
      <c r="T49" s="218"/>
      <c r="U49" s="180"/>
      <c r="BA49" s="173">
        <v>42</v>
      </c>
      <c r="BB49" s="174">
        <v>260000</v>
      </c>
      <c r="BC49" s="174">
        <v>216000</v>
      </c>
      <c r="BD49" s="174">
        <v>240000</v>
      </c>
      <c r="BE49" s="174">
        <v>150000</v>
      </c>
      <c r="BF49" s="174">
        <v>216000</v>
      </c>
      <c r="BK49" s="172" t="s">
        <v>192</v>
      </c>
    </row>
    <row r="50" spans="1:63" x14ac:dyDescent="0.3">
      <c r="A50" s="175"/>
      <c r="B50" s="1"/>
      <c r="C50" s="192">
        <v>5</v>
      </c>
      <c r="D50" s="193" t="s">
        <v>171</v>
      </c>
      <c r="E50" s="277"/>
      <c r="F50" s="194">
        <f t="shared" si="14"/>
        <v>0</v>
      </c>
      <c r="G50" s="194">
        <f t="shared" si="14"/>
        <v>0</v>
      </c>
      <c r="H50" s="194">
        <f t="shared" si="14"/>
        <v>0</v>
      </c>
      <c r="I50" s="194">
        <f t="shared" si="14"/>
        <v>0</v>
      </c>
      <c r="J50" s="194">
        <f t="shared" si="14"/>
        <v>0</v>
      </c>
      <c r="K50" s="194">
        <f t="shared" si="15"/>
        <v>0</v>
      </c>
      <c r="L50" s="1"/>
      <c r="M50" s="1"/>
      <c r="N50" s="1"/>
      <c r="O50" s="1"/>
      <c r="P50" s="1"/>
      <c r="Q50" s="194"/>
      <c r="R50" s="251" t="s">
        <v>272</v>
      </c>
      <c r="S50" s="218"/>
      <c r="T50" s="218"/>
      <c r="U50" s="180"/>
      <c r="BA50" s="173">
        <v>43</v>
      </c>
      <c r="BB50" s="174">
        <v>260000</v>
      </c>
      <c r="BC50" s="174">
        <v>216000</v>
      </c>
      <c r="BD50" s="174">
        <v>240000</v>
      </c>
      <c r="BE50" s="174">
        <v>150000</v>
      </c>
      <c r="BF50" s="174">
        <v>216000</v>
      </c>
      <c r="BK50" s="172" t="s">
        <v>192</v>
      </c>
    </row>
    <row r="51" spans="1:63" x14ac:dyDescent="0.3">
      <c r="A51" s="175"/>
      <c r="B51" s="1"/>
      <c r="C51" s="192">
        <v>6</v>
      </c>
      <c r="D51" s="193" t="s">
        <v>172</v>
      </c>
      <c r="E51" s="277"/>
      <c r="F51" s="194">
        <f t="shared" si="14"/>
        <v>0</v>
      </c>
      <c r="G51" s="194">
        <f t="shared" si="14"/>
        <v>0</v>
      </c>
      <c r="H51" s="194">
        <f t="shared" si="14"/>
        <v>0</v>
      </c>
      <c r="I51" s="194">
        <f t="shared" si="14"/>
        <v>0</v>
      </c>
      <c r="J51" s="194">
        <f t="shared" si="14"/>
        <v>0</v>
      </c>
      <c r="K51" s="194">
        <f t="shared" si="15"/>
        <v>0</v>
      </c>
      <c r="L51" s="1"/>
      <c r="M51" s="1"/>
      <c r="N51" s="1"/>
      <c r="O51" s="1"/>
      <c r="P51" s="1"/>
      <c r="Q51" s="194"/>
      <c r="R51" s="251" t="s">
        <v>261</v>
      </c>
      <c r="S51" s="218"/>
      <c r="T51" s="218"/>
      <c r="U51" s="180"/>
      <c r="BA51" s="173">
        <v>44</v>
      </c>
      <c r="BB51" s="174">
        <v>260000</v>
      </c>
      <c r="BC51" s="174">
        <v>216000</v>
      </c>
      <c r="BD51" s="174">
        <v>240000</v>
      </c>
      <c r="BE51" s="174">
        <v>150000</v>
      </c>
      <c r="BF51" s="174">
        <v>216000</v>
      </c>
      <c r="BK51" s="172" t="s">
        <v>192</v>
      </c>
    </row>
    <row r="52" spans="1:63" ht="14.5" thickBot="1" x14ac:dyDescent="0.35">
      <c r="A52" s="175"/>
      <c r="B52" s="1"/>
      <c r="C52" s="192">
        <v>7</v>
      </c>
      <c r="D52" s="193" t="s">
        <v>239</v>
      </c>
      <c r="E52" s="277">
        <f>IRR!D25</f>
        <v>358629583</v>
      </c>
      <c r="F52" s="277">
        <f>IRR!E25</f>
        <v>809560283</v>
      </c>
      <c r="G52" s="277">
        <f>IRR!F25</f>
        <v>1127339410</v>
      </c>
      <c r="H52" s="277">
        <f>IRR!G25</f>
        <v>1195239934</v>
      </c>
      <c r="I52" s="277">
        <f>IRR!H25</f>
        <v>1303543470</v>
      </c>
      <c r="J52" s="194">
        <v>0</v>
      </c>
      <c r="K52" s="194">
        <f>SUM(E52:J52)</f>
        <v>4794312680</v>
      </c>
      <c r="L52" s="1"/>
      <c r="M52" s="1"/>
      <c r="N52" s="1"/>
      <c r="O52" s="1"/>
      <c r="P52" s="1"/>
      <c r="Q52" s="263"/>
      <c r="R52" s="264" t="s">
        <v>262</v>
      </c>
      <c r="S52" s="229"/>
      <c r="T52" s="229"/>
      <c r="U52" s="180"/>
      <c r="BA52" s="173">
        <v>45</v>
      </c>
      <c r="BB52" s="174">
        <v>260000</v>
      </c>
      <c r="BC52" s="174">
        <v>216000</v>
      </c>
      <c r="BD52" s="174">
        <v>240000</v>
      </c>
      <c r="BE52" s="174">
        <v>150000</v>
      </c>
      <c r="BF52" s="174">
        <v>216000</v>
      </c>
      <c r="BK52" s="172" t="s">
        <v>192</v>
      </c>
    </row>
    <row r="53" spans="1:63" x14ac:dyDescent="0.3">
      <c r="A53" s="175"/>
      <c r="B53" s="1"/>
      <c r="C53" s="192">
        <v>8</v>
      </c>
      <c r="D53" s="193" t="s">
        <v>312</v>
      </c>
      <c r="E53" s="194"/>
      <c r="F53" s="194">
        <f t="shared" ref="F53:G53" si="17">5000000*2*12</f>
        <v>120000000</v>
      </c>
      <c r="G53" s="194">
        <f t="shared" si="17"/>
        <v>120000000</v>
      </c>
      <c r="H53" s="194">
        <f>5000000*3*12</f>
        <v>180000000</v>
      </c>
      <c r="I53" s="194">
        <f>5000000*3*12</f>
        <v>180000000</v>
      </c>
      <c r="J53" s="194">
        <f>5000000*3*12</f>
        <v>180000000</v>
      </c>
      <c r="K53" s="194">
        <f>SUM(E53:J53)</f>
        <v>780000000</v>
      </c>
      <c r="L53" s="1"/>
      <c r="M53" s="1"/>
      <c r="N53" s="1"/>
      <c r="O53" s="1"/>
      <c r="P53" s="1"/>
      <c r="Q53" s="1"/>
      <c r="R53" s="1"/>
      <c r="S53" s="1"/>
      <c r="T53" s="1"/>
      <c r="U53" s="180"/>
      <c r="BA53" s="173">
        <v>46</v>
      </c>
      <c r="BB53" s="174">
        <v>260000</v>
      </c>
      <c r="BC53" s="174">
        <v>216000</v>
      </c>
      <c r="BD53" s="174">
        <v>240000</v>
      </c>
      <c r="BE53" s="174">
        <v>150000</v>
      </c>
      <c r="BF53" s="174">
        <v>216000</v>
      </c>
      <c r="BK53" s="172" t="s">
        <v>192</v>
      </c>
    </row>
    <row r="54" spans="1:63" ht="14.5" thickBot="1" x14ac:dyDescent="0.35">
      <c r="A54" s="175"/>
      <c r="B54" s="1"/>
      <c r="C54" s="202">
        <v>9</v>
      </c>
      <c r="D54" s="203" t="s">
        <v>175</v>
      </c>
      <c r="E54" s="280"/>
      <c r="F54" s="226">
        <f t="shared" si="14"/>
        <v>0</v>
      </c>
      <c r="G54" s="226">
        <f t="shared" si="14"/>
        <v>0</v>
      </c>
      <c r="H54" s="226">
        <f t="shared" si="14"/>
        <v>0</v>
      </c>
      <c r="I54" s="226">
        <f t="shared" si="14"/>
        <v>0</v>
      </c>
      <c r="J54" s="226">
        <f t="shared" si="14"/>
        <v>0</v>
      </c>
      <c r="K54" s="226">
        <f>SUM(E54:J54)</f>
        <v>0</v>
      </c>
      <c r="L54" s="1"/>
      <c r="M54" s="1"/>
      <c r="N54" s="1"/>
      <c r="O54" s="1"/>
      <c r="P54" s="1"/>
      <c r="Q54" s="1"/>
      <c r="R54" s="1"/>
      <c r="S54" s="1"/>
      <c r="T54" s="1"/>
      <c r="U54" s="180"/>
      <c r="BA54" s="173">
        <v>47</v>
      </c>
      <c r="BB54" s="174">
        <v>260000</v>
      </c>
      <c r="BC54" s="174">
        <v>216000</v>
      </c>
      <c r="BD54" s="174">
        <v>240000</v>
      </c>
      <c r="BE54" s="174">
        <v>150000</v>
      </c>
      <c r="BF54" s="174">
        <v>216000</v>
      </c>
      <c r="BK54" s="172" t="s">
        <v>192</v>
      </c>
    </row>
    <row r="55" spans="1:63" ht="14.5" thickBot="1" x14ac:dyDescent="0.35">
      <c r="A55" s="175"/>
      <c r="B55" s="1"/>
      <c r="C55" s="1"/>
      <c r="D55" s="1"/>
      <c r="E55" s="1"/>
      <c r="F55" s="1"/>
      <c r="G55" s="1"/>
      <c r="H55" s="1"/>
      <c r="I55" s="1"/>
      <c r="J55" s="1"/>
      <c r="K55" s="281">
        <f>SUM(K46:K54)</f>
        <v>5574312680</v>
      </c>
      <c r="L55" s="1"/>
      <c r="M55" s="1"/>
      <c r="N55" s="1"/>
      <c r="O55" s="1"/>
      <c r="P55" s="1"/>
      <c r="Q55" s="1"/>
      <c r="R55" s="1"/>
      <c r="S55" s="1"/>
      <c r="T55" s="1"/>
      <c r="U55" s="180"/>
      <c r="BA55" s="173">
        <v>48</v>
      </c>
      <c r="BB55" s="174">
        <v>260000</v>
      </c>
      <c r="BC55" s="174">
        <v>216000</v>
      </c>
      <c r="BD55" s="174">
        <v>240000</v>
      </c>
      <c r="BE55" s="174">
        <v>150000</v>
      </c>
      <c r="BF55" s="174">
        <v>216000</v>
      </c>
      <c r="BK55" s="172" t="s">
        <v>192</v>
      </c>
    </row>
    <row r="56" spans="1:63" ht="15" thickTop="1" thickBot="1" x14ac:dyDescent="0.35">
      <c r="A56" s="175"/>
      <c r="B56" s="2" t="s">
        <v>273</v>
      </c>
      <c r="C56" s="1"/>
      <c r="D56" s="1"/>
      <c r="E56" s="1"/>
      <c r="F56" s="1"/>
      <c r="G56" s="1"/>
      <c r="H56" s="1"/>
      <c r="I56" s="1"/>
      <c r="J56" s="1"/>
      <c r="K56" s="1"/>
      <c r="L56" s="2"/>
      <c r="M56" s="2" t="s">
        <v>274</v>
      </c>
      <c r="N56" s="1"/>
      <c r="O56" s="1"/>
      <c r="P56" s="1"/>
      <c r="Q56" s="1"/>
      <c r="R56" s="1"/>
      <c r="S56" s="1"/>
      <c r="T56" s="1"/>
      <c r="U56" s="180"/>
      <c r="BA56" s="173">
        <v>49</v>
      </c>
      <c r="BB56" s="174">
        <v>260000</v>
      </c>
      <c r="BC56" s="174">
        <v>216000</v>
      </c>
      <c r="BD56" s="174">
        <v>240000</v>
      </c>
      <c r="BE56" s="174">
        <v>150000</v>
      </c>
      <c r="BF56" s="174">
        <v>216000</v>
      </c>
      <c r="BK56" s="172" t="s">
        <v>192</v>
      </c>
    </row>
    <row r="57" spans="1:63" ht="14.5" thickBot="1" x14ac:dyDescent="0.35">
      <c r="A57" s="175"/>
      <c r="B57" s="1"/>
      <c r="C57" s="184" t="s">
        <v>7</v>
      </c>
      <c r="D57" s="184" t="s">
        <v>245</v>
      </c>
      <c r="E57" s="184">
        <f>E45</f>
        <v>2019</v>
      </c>
      <c r="F57" s="184">
        <f>E57+1</f>
        <v>2020</v>
      </c>
      <c r="G57" s="184">
        <f t="shared" ref="G57" si="18">F57+1</f>
        <v>2021</v>
      </c>
      <c r="H57" s="184">
        <f>G57+1</f>
        <v>2022</v>
      </c>
      <c r="I57" s="184">
        <f>H57+1</f>
        <v>2023</v>
      </c>
      <c r="J57" s="184">
        <f>I57+1</f>
        <v>2024</v>
      </c>
      <c r="K57" s="184" t="s">
        <v>9</v>
      </c>
      <c r="L57" s="1"/>
      <c r="M57" s="184" t="s">
        <v>7</v>
      </c>
      <c r="N57" s="184" t="s">
        <v>245</v>
      </c>
      <c r="O57" s="184">
        <f>E57</f>
        <v>2019</v>
      </c>
      <c r="P57" s="184">
        <f>O57+1</f>
        <v>2020</v>
      </c>
      <c r="Q57" s="184">
        <f t="shared" ref="Q57" si="19">P57+1</f>
        <v>2021</v>
      </c>
      <c r="R57" s="184">
        <f>Q57+1</f>
        <v>2022</v>
      </c>
      <c r="S57" s="184">
        <f>R57+1</f>
        <v>2023</v>
      </c>
      <c r="T57" s="184">
        <f t="shared" ref="T57" si="20">S57+1</f>
        <v>2024</v>
      </c>
      <c r="U57" s="180"/>
      <c r="BA57" s="173">
        <v>50</v>
      </c>
      <c r="BB57" s="174">
        <v>260000</v>
      </c>
      <c r="BC57" s="174">
        <v>216000</v>
      </c>
      <c r="BD57" s="174">
        <v>240000</v>
      </c>
      <c r="BE57" s="174">
        <v>150000</v>
      </c>
      <c r="BF57" s="174">
        <v>216000</v>
      </c>
      <c r="BK57" s="172" t="s">
        <v>192</v>
      </c>
    </row>
    <row r="58" spans="1:63" x14ac:dyDescent="0.3">
      <c r="A58" s="175"/>
      <c r="B58" s="1"/>
      <c r="C58" s="187">
        <v>1</v>
      </c>
      <c r="D58" s="188" t="s">
        <v>275</v>
      </c>
      <c r="E58" s="189">
        <f t="shared" ref="E58:I58" si="21">O58*($S$35*$M$8)</f>
        <v>500000000</v>
      </c>
      <c r="F58" s="189">
        <f t="shared" si="21"/>
        <v>0</v>
      </c>
      <c r="G58" s="189">
        <f t="shared" si="21"/>
        <v>0</v>
      </c>
      <c r="H58" s="189">
        <f t="shared" si="21"/>
        <v>0</v>
      </c>
      <c r="I58" s="189">
        <f t="shared" si="21"/>
        <v>0</v>
      </c>
      <c r="J58" s="189">
        <f>T58*($S$35*$M$8)</f>
        <v>0</v>
      </c>
      <c r="K58" s="189">
        <f>SUM(E58:J58)</f>
        <v>500000000</v>
      </c>
      <c r="L58" s="282">
        <f>SUM(O58:T58)</f>
        <v>1</v>
      </c>
      <c r="M58" s="187">
        <v>1</v>
      </c>
      <c r="N58" s="249" t="str">
        <f>D58</f>
        <v>SEWA</v>
      </c>
      <c r="O58" s="283">
        <v>1</v>
      </c>
      <c r="P58" s="283"/>
      <c r="Q58" s="283"/>
      <c r="R58" s="283"/>
      <c r="S58" s="283"/>
      <c r="T58" s="283"/>
      <c r="U58" s="284">
        <f>IF(L58=1,0,"Salah")</f>
        <v>0</v>
      </c>
      <c r="BA58" s="173">
        <v>51</v>
      </c>
      <c r="BB58" s="174">
        <v>260000</v>
      </c>
      <c r="BC58" s="174">
        <v>216000</v>
      </c>
      <c r="BD58" s="174">
        <v>240000</v>
      </c>
      <c r="BE58" s="174">
        <v>150000</v>
      </c>
      <c r="BF58" s="174">
        <v>216000</v>
      </c>
      <c r="BK58" s="172" t="s">
        <v>192</v>
      </c>
    </row>
    <row r="59" spans="1:63" x14ac:dyDescent="0.3">
      <c r="A59" s="175"/>
      <c r="B59" s="1"/>
      <c r="C59" s="192">
        <v>2</v>
      </c>
      <c r="D59" s="193" t="s">
        <v>276</v>
      </c>
      <c r="E59" s="194">
        <f t="shared" ref="E59:J59" si="22">O59*$S$36</f>
        <v>25000000</v>
      </c>
      <c r="F59" s="194">
        <f t="shared" si="22"/>
        <v>0</v>
      </c>
      <c r="G59" s="194">
        <f t="shared" si="22"/>
        <v>0</v>
      </c>
      <c r="H59" s="194">
        <f t="shared" si="22"/>
        <v>0</v>
      </c>
      <c r="I59" s="194">
        <f t="shared" si="22"/>
        <v>0</v>
      </c>
      <c r="J59" s="194">
        <f t="shared" si="22"/>
        <v>0</v>
      </c>
      <c r="K59" s="194">
        <f t="shared" ref="K59:K62" si="23">SUM(E59:J59)</f>
        <v>25000000</v>
      </c>
      <c r="L59" s="282">
        <f t="shared" ref="L59:L66" si="24">SUM(O59:T59)</f>
        <v>1</v>
      </c>
      <c r="M59" s="192">
        <v>2</v>
      </c>
      <c r="N59" s="193" t="str">
        <f>D59</f>
        <v>Koordinasi</v>
      </c>
      <c r="O59" s="285">
        <v>1</v>
      </c>
      <c r="P59" s="285"/>
      <c r="Q59" s="285"/>
      <c r="R59" s="285"/>
      <c r="S59" s="285"/>
      <c r="T59" s="285"/>
      <c r="U59" s="284">
        <f>IF(L59=1,0,"Salah")</f>
        <v>0</v>
      </c>
      <c r="BA59" s="173">
        <v>52</v>
      </c>
      <c r="BB59" s="174">
        <v>260000</v>
      </c>
      <c r="BC59" s="174">
        <v>216000</v>
      </c>
      <c r="BD59" s="174">
        <v>240000</v>
      </c>
      <c r="BE59" s="174">
        <v>150000</v>
      </c>
      <c r="BF59" s="174">
        <v>216000</v>
      </c>
      <c r="BK59" s="172" t="s">
        <v>192</v>
      </c>
    </row>
    <row r="60" spans="1:63" x14ac:dyDescent="0.3">
      <c r="A60" s="175"/>
      <c r="B60" s="1"/>
      <c r="C60" s="192">
        <v>3</v>
      </c>
      <c r="D60" s="193" t="s">
        <v>349</v>
      </c>
      <c r="E60" s="194">
        <f>$S$42*O60</f>
        <v>700000000</v>
      </c>
      <c r="F60" s="194">
        <f t="shared" ref="F60:J60" si="25">$S$42*P60</f>
        <v>0</v>
      </c>
      <c r="G60" s="194">
        <f t="shared" si="25"/>
        <v>0</v>
      </c>
      <c r="H60" s="194">
        <f t="shared" si="25"/>
        <v>0</v>
      </c>
      <c r="I60" s="194">
        <f t="shared" si="25"/>
        <v>0</v>
      </c>
      <c r="J60" s="194">
        <f t="shared" si="25"/>
        <v>0</v>
      </c>
      <c r="K60" s="194">
        <f t="shared" si="23"/>
        <v>700000000</v>
      </c>
      <c r="L60" s="282">
        <f t="shared" si="24"/>
        <v>1</v>
      </c>
      <c r="M60" s="192">
        <v>3</v>
      </c>
      <c r="N60" s="193" t="str">
        <f t="shared" ref="N60:N65" si="26">D60</f>
        <v>MCP-Shooter</v>
      </c>
      <c r="O60" s="285">
        <v>1</v>
      </c>
      <c r="P60" s="285"/>
      <c r="Q60" s="285"/>
      <c r="R60" s="285"/>
      <c r="S60" s="285"/>
      <c r="T60" s="285"/>
      <c r="U60" s="284">
        <f>IF(L60=1,0,"Salah")</f>
        <v>0</v>
      </c>
      <c r="BA60" s="173">
        <v>53</v>
      </c>
      <c r="BB60" s="174">
        <v>260000</v>
      </c>
      <c r="BC60" s="174">
        <v>216000</v>
      </c>
      <c r="BD60" s="174">
        <v>240000</v>
      </c>
      <c r="BE60" s="174">
        <v>150000</v>
      </c>
      <c r="BF60" s="174">
        <v>216000</v>
      </c>
      <c r="BK60" s="172" t="s">
        <v>192</v>
      </c>
    </row>
    <row r="61" spans="1:63" x14ac:dyDescent="0.3">
      <c r="A61" s="175"/>
      <c r="B61" s="1"/>
      <c r="C61" s="192">
        <v>4</v>
      </c>
      <c r="D61" s="193" t="s">
        <v>301</v>
      </c>
      <c r="E61" s="194">
        <f t="shared" ref="E61:J61" si="27">O61*($S$40)</f>
        <v>60000000</v>
      </c>
      <c r="F61" s="194">
        <f t="shared" si="27"/>
        <v>0</v>
      </c>
      <c r="G61" s="194">
        <f t="shared" si="27"/>
        <v>0</v>
      </c>
      <c r="H61" s="194">
        <f t="shared" si="27"/>
        <v>0</v>
      </c>
      <c r="I61" s="194">
        <f t="shared" si="27"/>
        <v>0</v>
      </c>
      <c r="J61" s="194">
        <f t="shared" si="27"/>
        <v>0</v>
      </c>
      <c r="K61" s="194">
        <f t="shared" si="23"/>
        <v>60000000</v>
      </c>
      <c r="L61" s="282">
        <f t="shared" si="24"/>
        <v>1</v>
      </c>
      <c r="M61" s="192">
        <v>4</v>
      </c>
      <c r="N61" s="193" t="str">
        <f t="shared" si="26"/>
        <v>DAS IBC</v>
      </c>
      <c r="O61" s="285">
        <v>1</v>
      </c>
      <c r="P61" s="285"/>
      <c r="Q61" s="285"/>
      <c r="R61" s="285"/>
      <c r="S61" s="285"/>
      <c r="T61" s="285"/>
      <c r="U61" s="284">
        <f>IF(L61=1,0,"Salah")</f>
        <v>0</v>
      </c>
      <c r="BA61" s="173">
        <v>54</v>
      </c>
      <c r="BB61" s="174">
        <v>260000</v>
      </c>
      <c r="BC61" s="174">
        <v>216000</v>
      </c>
      <c r="BD61" s="174">
        <v>240000</v>
      </c>
      <c r="BE61" s="174">
        <v>150000</v>
      </c>
      <c r="BF61" s="174">
        <v>216000</v>
      </c>
      <c r="BK61" s="172" t="s">
        <v>192</v>
      </c>
    </row>
    <row r="62" spans="1:63" x14ac:dyDescent="0.3">
      <c r="A62" s="175"/>
      <c r="B62" s="1"/>
      <c r="C62" s="192">
        <v>5</v>
      </c>
      <c r="D62" s="193" t="s">
        <v>300</v>
      </c>
      <c r="E62" s="194">
        <f>'Gabungan_Calculation Sheet'!E45+'Gabungan_Calculation Sheet'!E46+'Gabungan_Calculation Sheet'!E47</f>
        <v>225450000</v>
      </c>
      <c r="F62" s="194">
        <f>'Gabungan_Calculation Sheet'!F47</f>
        <v>120000000</v>
      </c>
      <c r="G62" s="194">
        <f>'Gabungan_Calculation Sheet'!G47</f>
        <v>15000000</v>
      </c>
      <c r="H62" s="194">
        <f>'Gabungan_Calculation Sheet'!H47</f>
        <v>15000000</v>
      </c>
      <c r="I62" s="194">
        <f>'Gabungan_Calculation Sheet'!I47</f>
        <v>30000000</v>
      </c>
      <c r="J62" s="194">
        <f t="shared" ref="J62" si="28">T62*($S$41)</f>
        <v>0</v>
      </c>
      <c r="K62" s="194">
        <f t="shared" si="23"/>
        <v>405450000</v>
      </c>
      <c r="L62" s="282">
        <f t="shared" si="24"/>
        <v>0</v>
      </c>
      <c r="M62" s="192">
        <v>5</v>
      </c>
      <c r="N62" s="193" t="str">
        <f t="shared" si="26"/>
        <v>CAPEX GPON</v>
      </c>
      <c r="O62" s="285"/>
      <c r="P62" s="285"/>
      <c r="Q62" s="285"/>
      <c r="R62" s="285"/>
      <c r="S62" s="285"/>
      <c r="T62" s="285"/>
      <c r="U62" s="284"/>
    </row>
    <row r="63" spans="1:63" x14ac:dyDescent="0.3">
      <c r="A63" s="175"/>
      <c r="B63" s="1"/>
      <c r="C63" s="192">
        <v>6</v>
      </c>
      <c r="D63" s="193" t="s">
        <v>277</v>
      </c>
      <c r="E63" s="277"/>
      <c r="F63" s="194">
        <f>(P63*(E33*($S$44+$T$44)))+(P63*(E34*($S$45+$T$45)))+(P63*(E35*($S$46+$T$46)))+(P63*(E36*($S$47+$T$47)))+(P63*(E37*($S$48+$T$48)))+(P63*(E38*($S$49+$T$49)))+(P63*(E39*($S$50+$T$50)))+(P63*(E40*($S$51+$T$51)))+(P63*(E41*($S$52+$T$52)))</f>
        <v>150000000</v>
      </c>
      <c r="G63" s="194">
        <f t="shared" ref="G63:J63" si="29">(Q63*(F33*($S$44+$T$44)))+(Q63*(F34*($S$45+$T$45)))+(Q63*(F35*($S$46+$T$46)))+(Q63*(F36*($S$47+$T$47)))+(Q63*(F37*($S$48+$T$48)))+(Q63*(F38*($S$49+$T$49)))+(Q63*(F39*($S$50+$T$50)))+(Q63*(F40*($S$51+$T$51)))+(Q63*(F41*($S$52+$T$52)))</f>
        <v>0</v>
      </c>
      <c r="H63" s="194">
        <f t="shared" si="29"/>
        <v>150000000</v>
      </c>
      <c r="I63" s="194">
        <f t="shared" si="29"/>
        <v>0</v>
      </c>
      <c r="J63" s="194">
        <f t="shared" si="29"/>
        <v>0</v>
      </c>
      <c r="K63" s="194">
        <f>SUM(F63:J63)</f>
        <v>300000000</v>
      </c>
      <c r="L63" s="282">
        <f t="shared" si="24"/>
        <v>5</v>
      </c>
      <c r="M63" s="192">
        <v>6</v>
      </c>
      <c r="N63" s="193" t="str">
        <f t="shared" si="26"/>
        <v>BTS</v>
      </c>
      <c r="O63" s="285"/>
      <c r="P63" s="285">
        <v>1</v>
      </c>
      <c r="Q63" s="285">
        <v>1</v>
      </c>
      <c r="R63" s="285">
        <v>1</v>
      </c>
      <c r="S63" s="285">
        <v>1</v>
      </c>
      <c r="T63" s="285">
        <v>1</v>
      </c>
      <c r="U63" s="284">
        <f>IF(L63=5,0,"Salah")</f>
        <v>0</v>
      </c>
      <c r="BA63" s="173">
        <v>55</v>
      </c>
      <c r="BB63" s="174">
        <v>260000</v>
      </c>
      <c r="BC63" s="174">
        <v>216000</v>
      </c>
      <c r="BD63" s="174">
        <v>240000</v>
      </c>
      <c r="BE63" s="174">
        <v>150000</v>
      </c>
      <c r="BF63" s="174">
        <v>216000</v>
      </c>
      <c r="BK63" s="172" t="s">
        <v>192</v>
      </c>
    </row>
    <row r="64" spans="1:63" x14ac:dyDescent="0.3">
      <c r="A64" s="175"/>
      <c r="B64" s="1"/>
      <c r="C64" s="192">
        <v>7</v>
      </c>
      <c r="D64" s="193" t="s">
        <v>243</v>
      </c>
      <c r="E64" s="194">
        <v>15000000</v>
      </c>
      <c r="F64" s="194">
        <v>15000000</v>
      </c>
      <c r="G64" s="194">
        <f t="shared" ref="G64:I64" si="30">(Q64*F$33*$O$34)+(Q64*F$34*$O$35)+(Q64*F$35*$O$36)+(Q64*F$36*$O$37)+(Q64*F$37*$O$38)+(Q64*F$38*$O$39)+(Q64*F$39*$O$40)+(Q64*F$40*$O$41)+(Q64*F$41*$O$42)+F64</f>
        <v>15000000</v>
      </c>
      <c r="H64" s="194">
        <f t="shared" si="30"/>
        <v>15000000</v>
      </c>
      <c r="I64" s="194">
        <f t="shared" si="30"/>
        <v>15000000</v>
      </c>
      <c r="J64" s="194"/>
      <c r="K64" s="194">
        <f>SUM(E64:J64)</f>
        <v>75000000</v>
      </c>
      <c r="L64" s="282">
        <f t="shared" si="24"/>
        <v>5</v>
      </c>
      <c r="M64" s="192">
        <v>7</v>
      </c>
      <c r="N64" s="193" t="str">
        <f t="shared" si="26"/>
        <v>Listrik</v>
      </c>
      <c r="O64" s="285"/>
      <c r="P64" s="285">
        <v>1</v>
      </c>
      <c r="Q64" s="285">
        <v>1</v>
      </c>
      <c r="R64" s="285">
        <v>1</v>
      </c>
      <c r="S64" s="285">
        <v>1</v>
      </c>
      <c r="T64" s="285">
        <v>1</v>
      </c>
      <c r="U64" s="284">
        <f>IF(L64=5,0,"Salah")</f>
        <v>0</v>
      </c>
      <c r="BA64" s="173">
        <v>56</v>
      </c>
      <c r="BB64" s="174">
        <v>260000</v>
      </c>
      <c r="BC64" s="174">
        <v>216000</v>
      </c>
      <c r="BD64" s="174">
        <v>240000</v>
      </c>
      <c r="BE64" s="174">
        <v>150000</v>
      </c>
      <c r="BF64" s="174">
        <v>216000</v>
      </c>
      <c r="BK64" s="172" t="s">
        <v>192</v>
      </c>
    </row>
    <row r="65" spans="1:63" x14ac:dyDescent="0.3">
      <c r="A65" s="175"/>
      <c r="B65" s="1"/>
      <c r="C65" s="192">
        <v>8</v>
      </c>
      <c r="D65" s="193" t="s">
        <v>267</v>
      </c>
      <c r="E65" s="277">
        <f>O47+O46+O45</f>
        <v>33000000</v>
      </c>
      <c r="F65" s="194">
        <f>O47+O46+O45</f>
        <v>33000000</v>
      </c>
      <c r="G65" s="194">
        <f t="shared" ref="G65:I65" si="31">(Q65*((($O$45+$O$46)*SUM(F33:F41))+($O$47*SUM(F33:F41)))+F65)</f>
        <v>33000000</v>
      </c>
      <c r="H65" s="194">
        <f t="shared" si="31"/>
        <v>66000000</v>
      </c>
      <c r="I65" s="194">
        <f t="shared" si="31"/>
        <v>66000000</v>
      </c>
      <c r="J65" s="194"/>
      <c r="K65" s="194">
        <f>SUM(E65:J65)</f>
        <v>231000000</v>
      </c>
      <c r="L65" s="282">
        <f t="shared" si="24"/>
        <v>5</v>
      </c>
      <c r="M65" s="192">
        <v>8</v>
      </c>
      <c r="N65" s="193" t="str">
        <f t="shared" si="26"/>
        <v>Pemeliharaan</v>
      </c>
      <c r="O65" s="285"/>
      <c r="P65" s="285">
        <v>1</v>
      </c>
      <c r="Q65" s="285">
        <v>1</v>
      </c>
      <c r="R65" s="285">
        <v>1</v>
      </c>
      <c r="S65" s="285">
        <v>1</v>
      </c>
      <c r="T65" s="285">
        <v>1</v>
      </c>
      <c r="U65" s="284">
        <f>IF(L65=5,0,"Salah")</f>
        <v>0</v>
      </c>
      <c r="BA65" s="173">
        <v>57</v>
      </c>
      <c r="BB65" s="174">
        <v>260000</v>
      </c>
      <c r="BC65" s="174">
        <v>216000</v>
      </c>
      <c r="BD65" s="174">
        <v>240000</v>
      </c>
      <c r="BE65" s="174">
        <v>150000</v>
      </c>
      <c r="BF65" s="174">
        <v>216000</v>
      </c>
      <c r="BK65" s="172" t="s">
        <v>192</v>
      </c>
    </row>
    <row r="66" spans="1:63" x14ac:dyDescent="0.3">
      <c r="A66" s="175"/>
      <c r="B66" s="1"/>
      <c r="C66" s="187">
        <v>9</v>
      </c>
      <c r="D66" s="188" t="s">
        <v>309</v>
      </c>
      <c r="E66" s="344">
        <f>'Gabungan_Calculation Sheet'!E64</f>
        <v>31603979.150000002</v>
      </c>
      <c r="F66" s="344">
        <f>'Gabungan_Calculation Sheet'!F64</f>
        <v>60150514.150000006</v>
      </c>
      <c r="G66" s="344">
        <f>'Gabungan_Calculation Sheet'!G64</f>
        <v>76789470.5</v>
      </c>
      <c r="H66" s="344">
        <f>'Gabungan_Calculation Sheet'!H64</f>
        <v>80934496.700000003</v>
      </c>
      <c r="I66" s="344">
        <f>'Gabungan_Calculation Sheet'!I64</f>
        <v>87849673.5</v>
      </c>
      <c r="J66" s="344">
        <f>'Gabungan_Calculation Sheet'!J64</f>
        <v>0</v>
      </c>
      <c r="K66" s="345">
        <f>SUM(F66:J66)</f>
        <v>305724154.85000002</v>
      </c>
      <c r="L66" s="282">
        <f t="shared" si="24"/>
        <v>5</v>
      </c>
      <c r="M66" s="187">
        <v>9</v>
      </c>
      <c r="N66" s="188" t="s">
        <v>309</v>
      </c>
      <c r="O66" s="340">
        <v>1</v>
      </c>
      <c r="P66" s="340">
        <v>1</v>
      </c>
      <c r="Q66" s="340">
        <v>1</v>
      </c>
      <c r="R66" s="340">
        <v>1</v>
      </c>
      <c r="S66" s="340">
        <v>1</v>
      </c>
      <c r="T66" s="340"/>
      <c r="U66" s="284">
        <f>IF(L66=5,0,"Salah")</f>
        <v>0</v>
      </c>
      <c r="BA66" s="173">
        <v>58</v>
      </c>
      <c r="BB66" s="174">
        <v>260000</v>
      </c>
      <c r="BC66" s="174">
        <v>216000</v>
      </c>
      <c r="BD66" s="174">
        <v>240000</v>
      </c>
      <c r="BE66" s="174">
        <v>150000</v>
      </c>
      <c r="BF66" s="174">
        <v>216000</v>
      </c>
      <c r="BK66" s="172" t="s">
        <v>192</v>
      </c>
    </row>
    <row r="67" spans="1:63" x14ac:dyDescent="0.3">
      <c r="A67" s="175"/>
      <c r="B67" s="1"/>
      <c r="C67" s="341">
        <v>10</v>
      </c>
      <c r="D67" s="342"/>
      <c r="E67" s="347"/>
      <c r="F67" s="347"/>
      <c r="G67" s="347"/>
      <c r="H67" s="347"/>
      <c r="I67" s="347"/>
      <c r="J67" s="347"/>
      <c r="K67" s="348">
        <f>SUM(E67:J67)</f>
        <v>0</v>
      </c>
      <c r="L67" s="282"/>
      <c r="M67" s="341"/>
      <c r="N67" s="342"/>
      <c r="O67" s="343"/>
      <c r="P67" s="343"/>
      <c r="Q67" s="343"/>
      <c r="R67" s="343"/>
      <c r="S67" s="343"/>
      <c r="T67" s="343"/>
      <c r="U67" s="284"/>
    </row>
    <row r="68" spans="1:63" ht="14.5" thickBot="1" x14ac:dyDescent="0.35">
      <c r="A68" s="175"/>
      <c r="B68" s="1"/>
      <c r="C68" s="1"/>
      <c r="D68" s="1"/>
      <c r="E68" s="1"/>
      <c r="F68" s="1"/>
      <c r="G68" s="1"/>
      <c r="H68" s="1"/>
      <c r="I68" s="1"/>
      <c r="J68" s="1"/>
      <c r="K68" s="346">
        <f>SUM(K58:K67)</f>
        <v>2602174154.8499999</v>
      </c>
      <c r="L68" s="1"/>
      <c r="M68" s="1"/>
      <c r="N68" s="1"/>
      <c r="O68" s="1"/>
      <c r="P68" s="1"/>
      <c r="Q68" s="1"/>
      <c r="R68" s="1"/>
      <c r="S68" s="1"/>
      <c r="T68" s="1"/>
      <c r="U68" s="180"/>
      <c r="BA68" s="173">
        <v>59</v>
      </c>
      <c r="BB68" s="174">
        <v>260000</v>
      </c>
      <c r="BC68" s="174">
        <v>216000</v>
      </c>
      <c r="BD68" s="174">
        <v>240000</v>
      </c>
      <c r="BE68" s="174">
        <v>150000</v>
      </c>
      <c r="BF68" s="174">
        <v>216000</v>
      </c>
      <c r="BK68" s="172" t="s">
        <v>192</v>
      </c>
    </row>
    <row r="69" spans="1:63" s="290" customFormat="1" ht="15" thickTop="1" thickBot="1" x14ac:dyDescent="0.35">
      <c r="A69" s="286"/>
      <c r="B69" s="287"/>
      <c r="C69" s="288" t="s">
        <v>278</v>
      </c>
      <c r="D69" s="287"/>
      <c r="E69" s="237">
        <f>E75</f>
        <v>-1339174030.8131251</v>
      </c>
      <c r="F69" s="237">
        <f>F75+E69</f>
        <v>-847265541.85187507</v>
      </c>
      <c r="G69" s="237">
        <f>G75+F69</f>
        <v>292349546.0631249</v>
      </c>
      <c r="H69" s="237">
        <f t="shared" ref="H69:J69" si="32">H75+G69</f>
        <v>1451343039.5756249</v>
      </c>
      <c r="I69" s="237">
        <f t="shared" si="32"/>
        <v>2943076927.0256252</v>
      </c>
      <c r="J69" s="237">
        <f t="shared" si="32"/>
        <v>3123076927.0256252</v>
      </c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9"/>
      <c r="BA69" s="291">
        <v>60</v>
      </c>
      <c r="BB69" s="292">
        <v>260000</v>
      </c>
      <c r="BC69" s="292">
        <v>216000</v>
      </c>
      <c r="BD69" s="292">
        <v>240000</v>
      </c>
      <c r="BE69" s="292">
        <v>150000</v>
      </c>
      <c r="BF69" s="292">
        <v>216000</v>
      </c>
      <c r="BG69" s="292"/>
      <c r="BH69" s="292"/>
      <c r="BI69" s="292"/>
      <c r="BJ69" s="292"/>
      <c r="BK69" s="290" t="s">
        <v>192</v>
      </c>
    </row>
    <row r="70" spans="1:63" ht="15.75" customHeight="1" thickBot="1" x14ac:dyDescent="0.35">
      <c r="A70" s="175"/>
      <c r="B70" s="1"/>
      <c r="C70" s="184" t="s">
        <v>7</v>
      </c>
      <c r="D70" s="184" t="s">
        <v>245</v>
      </c>
      <c r="E70" s="184">
        <f>E57</f>
        <v>2019</v>
      </c>
      <c r="F70" s="184">
        <f>E70+1</f>
        <v>2020</v>
      </c>
      <c r="G70" s="184">
        <f t="shared" ref="G70" si="33">F70+1</f>
        <v>2021</v>
      </c>
      <c r="H70" s="184">
        <f>G70+1</f>
        <v>2022</v>
      </c>
      <c r="I70" s="184">
        <f>H70+1</f>
        <v>2023</v>
      </c>
      <c r="J70" s="184">
        <f t="shared" ref="J70" si="34">I70+1</f>
        <v>2024</v>
      </c>
      <c r="K70" s="184" t="s">
        <v>9</v>
      </c>
      <c r="L70" s="1"/>
      <c r="M70" s="429" t="str">
        <f>IF(N70&lt;20%,"IRR.","IRR :")</f>
        <v>IRR :</v>
      </c>
      <c r="N70" s="432">
        <f>IRR(E75:J75,E15)</f>
        <v>0.57017788592795426</v>
      </c>
      <c r="O70" s="433"/>
      <c r="P70" s="1"/>
      <c r="Q70" s="429" t="s">
        <v>279</v>
      </c>
      <c r="R70" s="415">
        <f>SUM(E75:J75)</f>
        <v>3123076927.0256252</v>
      </c>
      <c r="S70" s="416"/>
      <c r="T70" s="1"/>
      <c r="U70" s="180"/>
      <c r="BA70" s="173">
        <v>61</v>
      </c>
      <c r="BB70" s="174">
        <v>210000</v>
      </c>
      <c r="BC70" s="174">
        <v>216000</v>
      </c>
      <c r="BD70" s="174">
        <v>240000</v>
      </c>
      <c r="BE70" s="174">
        <v>150000</v>
      </c>
      <c r="BF70" s="174">
        <v>216000</v>
      </c>
      <c r="BK70" s="172" t="s">
        <v>192</v>
      </c>
    </row>
    <row r="71" spans="1:63" ht="15" customHeight="1" x14ac:dyDescent="0.3">
      <c r="A71" s="175"/>
      <c r="B71" s="1"/>
      <c r="C71" s="293">
        <v>1</v>
      </c>
      <c r="D71" s="268" t="s">
        <v>280</v>
      </c>
      <c r="E71" s="294">
        <f t="shared" ref="E71:I71" si="35">SUM(E46:E54)</f>
        <v>358629583</v>
      </c>
      <c r="F71" s="294">
        <f t="shared" si="35"/>
        <v>929560283</v>
      </c>
      <c r="G71" s="294">
        <f t="shared" si="35"/>
        <v>1247339410</v>
      </c>
      <c r="H71" s="294">
        <f t="shared" si="35"/>
        <v>1375239934</v>
      </c>
      <c r="I71" s="294">
        <f t="shared" si="35"/>
        <v>1483543470</v>
      </c>
      <c r="J71" s="294">
        <f>SUM(J46:J54)</f>
        <v>180000000</v>
      </c>
      <c r="K71" s="294">
        <f>SUM(E71:J71)</f>
        <v>5574312680</v>
      </c>
      <c r="L71" s="1"/>
      <c r="M71" s="430"/>
      <c r="N71" s="434"/>
      <c r="O71" s="435"/>
      <c r="P71" s="1"/>
      <c r="Q71" s="430"/>
      <c r="R71" s="417"/>
      <c r="S71" s="418"/>
      <c r="T71" s="1"/>
      <c r="U71" s="180"/>
      <c r="BA71" s="173">
        <v>62</v>
      </c>
      <c r="BB71" s="174">
        <v>210000</v>
      </c>
      <c r="BC71" s="174">
        <v>216000</v>
      </c>
      <c r="BD71" s="174">
        <v>240000</v>
      </c>
      <c r="BE71" s="174">
        <v>150000</v>
      </c>
      <c r="BF71" s="174">
        <v>216000</v>
      </c>
      <c r="BK71" s="172" t="s">
        <v>192</v>
      </c>
    </row>
    <row r="72" spans="1:63" ht="15" customHeight="1" x14ac:dyDescent="0.3">
      <c r="A72" s="175"/>
      <c r="B72" s="1"/>
      <c r="C72" s="295">
        <v>2</v>
      </c>
      <c r="D72" s="296" t="s">
        <v>281</v>
      </c>
      <c r="E72" s="297">
        <f>SUM(E58:E67)</f>
        <v>1590053979.1500001</v>
      </c>
      <c r="F72" s="297">
        <f>SUM(F58:F67)</f>
        <v>378150514.14999998</v>
      </c>
      <c r="G72" s="297">
        <f>SUM(G58:G67)</f>
        <v>139789470.5</v>
      </c>
      <c r="H72" s="297">
        <f>SUM(H58:H67)</f>
        <v>326934496.69999999</v>
      </c>
      <c r="I72" s="297">
        <f>SUM(I58:I67)</f>
        <v>198849673.5</v>
      </c>
      <c r="J72" s="297">
        <f t="shared" ref="J72" si="36">SUM(J58:J67)</f>
        <v>0</v>
      </c>
      <c r="K72" s="297">
        <f>SUM(K58:K67)</f>
        <v>2602174154.8499999</v>
      </c>
      <c r="L72" s="1"/>
      <c r="M72" s="430"/>
      <c r="N72" s="434"/>
      <c r="O72" s="435"/>
      <c r="P72" s="1"/>
      <c r="Q72" s="430"/>
      <c r="R72" s="417"/>
      <c r="S72" s="418"/>
      <c r="T72" s="1"/>
      <c r="U72" s="180"/>
      <c r="BA72" s="173">
        <v>63</v>
      </c>
      <c r="BB72" s="174">
        <v>210000</v>
      </c>
      <c r="BC72" s="174">
        <v>216000</v>
      </c>
      <c r="BD72" s="174">
        <v>240000</v>
      </c>
      <c r="BE72" s="174">
        <v>150000</v>
      </c>
      <c r="BF72" s="174">
        <v>216000</v>
      </c>
      <c r="BK72" s="172" t="s">
        <v>192</v>
      </c>
    </row>
    <row r="73" spans="1:63" ht="15" customHeight="1" x14ac:dyDescent="0.3">
      <c r="A73" s="175"/>
      <c r="B73" s="1"/>
      <c r="C73" s="298"/>
      <c r="D73" s="298" t="s">
        <v>278</v>
      </c>
      <c r="E73" s="299">
        <f>E71-E72</f>
        <v>-1231424396.1500001</v>
      </c>
      <c r="F73" s="299">
        <f t="shared" ref="F73:J73" si="37">F71-F72</f>
        <v>551409768.85000002</v>
      </c>
      <c r="G73" s="299">
        <f t="shared" si="37"/>
        <v>1107549939.5</v>
      </c>
      <c r="H73" s="299">
        <f t="shared" si="37"/>
        <v>1048305437.3</v>
      </c>
      <c r="I73" s="299">
        <f t="shared" si="37"/>
        <v>1284693796.5</v>
      </c>
      <c r="J73" s="299">
        <f t="shared" si="37"/>
        <v>180000000</v>
      </c>
      <c r="K73" s="299">
        <f>SUM(E73:J73)</f>
        <v>2940534546</v>
      </c>
      <c r="L73" s="1"/>
      <c r="M73" s="430"/>
      <c r="N73" s="434"/>
      <c r="O73" s="435"/>
      <c r="P73" s="1"/>
      <c r="Q73" s="430"/>
      <c r="R73" s="417"/>
      <c r="S73" s="418"/>
      <c r="T73" s="1"/>
      <c r="U73" s="180"/>
      <c r="BA73" s="173">
        <v>64</v>
      </c>
      <c r="BB73" s="174">
        <v>210000</v>
      </c>
      <c r="BC73" s="174">
        <v>216000</v>
      </c>
      <c r="BD73" s="174">
        <v>240000</v>
      </c>
      <c r="BE73" s="174">
        <v>150000</v>
      </c>
      <c r="BF73" s="174">
        <v>216000</v>
      </c>
      <c r="BK73" s="172" t="s">
        <v>192</v>
      </c>
    </row>
    <row r="74" spans="1:63" ht="15" customHeight="1" x14ac:dyDescent="0.3">
      <c r="A74" s="175"/>
      <c r="B74" s="1"/>
      <c r="C74" s="300"/>
      <c r="D74" s="300" t="s">
        <v>282</v>
      </c>
      <c r="E74" s="301">
        <f>E78</f>
        <v>-107749634.66312501</v>
      </c>
      <c r="F74" s="301">
        <f t="shared" ref="F74:I74" si="38">F78</f>
        <v>-59501279.888750002</v>
      </c>
      <c r="G74" s="301">
        <f t="shared" si="38"/>
        <v>32065148.414999992</v>
      </c>
      <c r="H74" s="301">
        <f t="shared" si="38"/>
        <v>110688056.21249999</v>
      </c>
      <c r="I74" s="301">
        <f t="shared" si="38"/>
        <v>207040090.94999999</v>
      </c>
      <c r="J74" s="301"/>
      <c r="K74" s="301">
        <f>SUM(E74:J74)</f>
        <v>182542381.02562499</v>
      </c>
      <c r="L74" s="1"/>
      <c r="M74" s="430"/>
      <c r="N74" s="434"/>
      <c r="O74" s="435"/>
      <c r="P74" s="1"/>
      <c r="Q74" s="430"/>
      <c r="R74" s="417"/>
      <c r="S74" s="418"/>
      <c r="T74" s="1"/>
      <c r="U74" s="180"/>
      <c r="BA74" s="173">
        <v>65</v>
      </c>
      <c r="BB74" s="174">
        <v>210000</v>
      </c>
      <c r="BC74" s="174">
        <v>216000</v>
      </c>
      <c r="BD74" s="174">
        <v>240000</v>
      </c>
      <c r="BE74" s="174">
        <v>150000</v>
      </c>
      <c r="BF74" s="174">
        <v>216000</v>
      </c>
      <c r="BK74" s="172" t="s">
        <v>192</v>
      </c>
    </row>
    <row r="75" spans="1:63" ht="15.75" customHeight="1" thickBot="1" x14ac:dyDescent="0.35">
      <c r="A75" s="175"/>
      <c r="B75" s="1"/>
      <c r="C75" s="302"/>
      <c r="D75" s="303" t="s">
        <v>244</v>
      </c>
      <c r="E75" s="304">
        <f>E73+E74</f>
        <v>-1339174030.8131251</v>
      </c>
      <c r="F75" s="304">
        <f t="shared" ref="F75:J75" si="39">F73+F74</f>
        <v>491908488.96125001</v>
      </c>
      <c r="G75" s="304">
        <f t="shared" si="39"/>
        <v>1139615087.915</v>
      </c>
      <c r="H75" s="304">
        <f t="shared" si="39"/>
        <v>1158993493.5125</v>
      </c>
      <c r="I75" s="304">
        <f t="shared" si="39"/>
        <v>1491733887.45</v>
      </c>
      <c r="J75" s="304">
        <f t="shared" si="39"/>
        <v>180000000</v>
      </c>
      <c r="K75" s="304">
        <f>SUM(K73:K74)</f>
        <v>3123076927.0256252</v>
      </c>
      <c r="L75" s="1"/>
      <c r="M75" s="431"/>
      <c r="N75" s="436"/>
      <c r="O75" s="437"/>
      <c r="P75" s="185"/>
      <c r="Q75" s="431"/>
      <c r="R75" s="419"/>
      <c r="S75" s="420"/>
      <c r="T75" s="1"/>
      <c r="U75" s="180"/>
      <c r="BA75" s="173">
        <v>66</v>
      </c>
      <c r="BB75" s="174">
        <v>210000</v>
      </c>
      <c r="BC75" s="174">
        <v>216000</v>
      </c>
      <c r="BD75" s="174">
        <v>240000</v>
      </c>
      <c r="BE75" s="174">
        <v>150000</v>
      </c>
      <c r="BF75" s="174">
        <v>216000</v>
      </c>
      <c r="BK75" s="172" t="s">
        <v>192</v>
      </c>
    </row>
    <row r="76" spans="1:63" s="309" customFormat="1" ht="15" thickTop="1" thickBot="1" x14ac:dyDescent="0.35">
      <c r="A76" s="305"/>
      <c r="B76" s="306"/>
      <c r="C76" s="306"/>
      <c r="D76" s="306"/>
      <c r="E76" s="307" t="b">
        <f>E69&gt;=0</f>
        <v>0</v>
      </c>
      <c r="F76" s="307" t="b">
        <f t="shared" ref="F76:J76" si="40">F69&gt;=0</f>
        <v>0</v>
      </c>
      <c r="G76" s="307" t="b">
        <f t="shared" si="40"/>
        <v>1</v>
      </c>
      <c r="H76" s="307" t="b">
        <f t="shared" si="40"/>
        <v>1</v>
      </c>
      <c r="I76" s="307" t="b">
        <f t="shared" si="40"/>
        <v>1</v>
      </c>
      <c r="J76" s="307" t="b">
        <f t="shared" si="40"/>
        <v>1</v>
      </c>
      <c r="K76" s="306"/>
      <c r="L76" s="306"/>
      <c r="M76" s="306"/>
      <c r="N76" s="306"/>
      <c r="O76" s="306"/>
      <c r="P76" s="306"/>
      <c r="Q76" s="306"/>
      <c r="R76" s="306"/>
      <c r="S76" s="306"/>
      <c r="T76" s="306"/>
      <c r="U76" s="308"/>
      <c r="BA76" s="310">
        <v>67</v>
      </c>
      <c r="BB76" s="311">
        <v>210000</v>
      </c>
      <c r="BC76" s="311">
        <v>216000</v>
      </c>
      <c r="BD76" s="311">
        <v>240000</v>
      </c>
      <c r="BE76" s="311">
        <v>150000</v>
      </c>
      <c r="BF76" s="311">
        <v>216000</v>
      </c>
      <c r="BG76" s="311"/>
      <c r="BH76" s="311"/>
      <c r="BI76" s="311"/>
      <c r="BJ76" s="311"/>
      <c r="BK76" s="309" t="s">
        <v>192</v>
      </c>
    </row>
    <row r="77" spans="1:63" s="309" customFormat="1" x14ac:dyDescent="0.3">
      <c r="E77" s="312">
        <f>E73</f>
        <v>-1231424396.1500001</v>
      </c>
      <c r="F77" s="312">
        <f>F73+E77</f>
        <v>-680014627.30000007</v>
      </c>
      <c r="G77" s="312">
        <f t="shared" ref="G77:J77" si="41">G73+F77</f>
        <v>427535312.19999993</v>
      </c>
      <c r="H77" s="312">
        <f t="shared" si="41"/>
        <v>1475840749.5</v>
      </c>
      <c r="I77" s="312">
        <f t="shared" si="41"/>
        <v>2760534546</v>
      </c>
      <c r="J77" s="312">
        <f t="shared" si="41"/>
        <v>2940534546</v>
      </c>
      <c r="BA77" s="310">
        <v>68</v>
      </c>
      <c r="BB77" s="311">
        <v>210000</v>
      </c>
      <c r="BC77" s="311">
        <v>216000</v>
      </c>
      <c r="BD77" s="311">
        <v>240000</v>
      </c>
      <c r="BE77" s="311">
        <v>150000</v>
      </c>
      <c r="BF77" s="311">
        <v>216000</v>
      </c>
      <c r="BG77" s="311"/>
      <c r="BH77" s="311"/>
      <c r="BI77" s="311"/>
      <c r="BJ77" s="311"/>
      <c r="BK77" s="309" t="s">
        <v>192</v>
      </c>
    </row>
    <row r="78" spans="1:63" s="309" customFormat="1" x14ac:dyDescent="0.3">
      <c r="E78" s="313">
        <f t="shared" ref="E78:J78" si="42">IF(E77&lt;1,(E77*70%)*$E$16,E77*$E$14)</f>
        <v>-107749634.66312501</v>
      </c>
      <c r="F78" s="313">
        <f t="shared" si="42"/>
        <v>-59501279.888750002</v>
      </c>
      <c r="G78" s="313">
        <f t="shared" si="42"/>
        <v>32065148.414999992</v>
      </c>
      <c r="H78" s="313">
        <f t="shared" si="42"/>
        <v>110688056.21249999</v>
      </c>
      <c r="I78" s="313">
        <f t="shared" si="42"/>
        <v>207040090.94999999</v>
      </c>
      <c r="J78" s="313">
        <f t="shared" si="42"/>
        <v>220540090.94999999</v>
      </c>
      <c r="BA78" s="310">
        <v>69</v>
      </c>
      <c r="BB78" s="311">
        <v>210000</v>
      </c>
      <c r="BC78" s="311">
        <v>216000</v>
      </c>
      <c r="BD78" s="311">
        <v>240000</v>
      </c>
      <c r="BE78" s="311">
        <v>150000</v>
      </c>
      <c r="BF78" s="311">
        <v>216000</v>
      </c>
      <c r="BG78" s="311"/>
      <c r="BH78" s="311"/>
      <c r="BI78" s="311"/>
      <c r="BJ78" s="311"/>
      <c r="BK78" s="309" t="s">
        <v>192</v>
      </c>
    </row>
    <row r="79" spans="1:63" s="309" customFormat="1" x14ac:dyDescent="0.3">
      <c r="E79" s="314"/>
      <c r="F79" s="314"/>
      <c r="G79" s="314"/>
      <c r="H79" s="314"/>
      <c r="I79" s="314"/>
      <c r="J79" s="314"/>
      <c r="BA79" s="310">
        <v>70</v>
      </c>
      <c r="BB79" s="311">
        <v>210000</v>
      </c>
      <c r="BC79" s="311">
        <v>180000</v>
      </c>
      <c r="BD79" s="311">
        <v>200000</v>
      </c>
      <c r="BE79" s="311">
        <v>150000</v>
      </c>
      <c r="BF79" s="311">
        <v>180000</v>
      </c>
      <c r="BG79" s="311"/>
      <c r="BH79" s="311"/>
      <c r="BI79" s="311"/>
      <c r="BJ79" s="311"/>
      <c r="BK79" s="309" t="s">
        <v>192</v>
      </c>
    </row>
    <row r="80" spans="1:63" s="290" customFormat="1" x14ac:dyDescent="0.3">
      <c r="F80" s="315"/>
      <c r="BA80" s="291">
        <v>71</v>
      </c>
      <c r="BB80" s="292">
        <v>210000</v>
      </c>
      <c r="BC80" s="292">
        <v>180000</v>
      </c>
      <c r="BD80" s="292">
        <v>200000</v>
      </c>
      <c r="BE80" s="292">
        <v>150000</v>
      </c>
      <c r="BF80" s="292">
        <v>180000</v>
      </c>
      <c r="BG80" s="292"/>
      <c r="BH80" s="292"/>
      <c r="BI80" s="292"/>
      <c r="BJ80" s="292"/>
      <c r="BK80" s="290" t="s">
        <v>192</v>
      </c>
    </row>
    <row r="81" spans="53:63" s="290" customFormat="1" x14ac:dyDescent="0.3">
      <c r="BA81" s="291">
        <v>72</v>
      </c>
      <c r="BB81" s="292">
        <v>210000</v>
      </c>
      <c r="BC81" s="292">
        <v>180000</v>
      </c>
      <c r="BD81" s="292">
        <v>200000</v>
      </c>
      <c r="BE81" s="292">
        <v>150000</v>
      </c>
      <c r="BF81" s="292">
        <v>180000</v>
      </c>
      <c r="BG81" s="292"/>
      <c r="BH81" s="292"/>
      <c r="BI81" s="292"/>
      <c r="BJ81" s="292"/>
      <c r="BK81" s="290" t="s">
        <v>192</v>
      </c>
    </row>
    <row r="82" spans="53:63" s="290" customFormat="1" x14ac:dyDescent="0.3">
      <c r="BA82" s="291">
        <v>73</v>
      </c>
      <c r="BB82" s="292">
        <v>210000</v>
      </c>
      <c r="BC82" s="292">
        <v>180000</v>
      </c>
      <c r="BD82" s="292">
        <v>200000</v>
      </c>
      <c r="BE82" s="292">
        <v>150000</v>
      </c>
      <c r="BF82" s="292">
        <v>180000</v>
      </c>
      <c r="BG82" s="292"/>
      <c r="BH82" s="292"/>
      <c r="BI82" s="292"/>
      <c r="BJ82" s="292"/>
      <c r="BK82" s="290" t="s">
        <v>192</v>
      </c>
    </row>
    <row r="83" spans="53:63" s="290" customFormat="1" x14ac:dyDescent="0.3">
      <c r="BA83" s="291">
        <v>74</v>
      </c>
      <c r="BB83" s="292">
        <v>210000</v>
      </c>
      <c r="BC83" s="292">
        <v>180000</v>
      </c>
      <c r="BD83" s="292">
        <v>200000</v>
      </c>
      <c r="BE83" s="292">
        <v>150000</v>
      </c>
      <c r="BF83" s="292">
        <v>180000</v>
      </c>
      <c r="BG83" s="292"/>
      <c r="BH83" s="292"/>
      <c r="BI83" s="292"/>
      <c r="BJ83" s="292"/>
      <c r="BK83" s="290" t="s">
        <v>192</v>
      </c>
    </row>
    <row r="84" spans="53:63" x14ac:dyDescent="0.3">
      <c r="BA84" s="173">
        <v>75</v>
      </c>
      <c r="BB84" s="174">
        <v>210000</v>
      </c>
      <c r="BC84" s="174">
        <v>180000</v>
      </c>
      <c r="BD84" s="174">
        <v>200000</v>
      </c>
      <c r="BE84" s="174">
        <v>150000</v>
      </c>
      <c r="BF84" s="174">
        <v>180000</v>
      </c>
      <c r="BK84" s="172" t="s">
        <v>192</v>
      </c>
    </row>
    <row r="85" spans="53:63" x14ac:dyDescent="0.3">
      <c r="BA85" s="173">
        <v>76</v>
      </c>
      <c r="BB85" s="174">
        <v>210000</v>
      </c>
      <c r="BC85" s="174">
        <v>180000</v>
      </c>
      <c r="BD85" s="174">
        <v>200000</v>
      </c>
      <c r="BE85" s="174">
        <v>150000</v>
      </c>
      <c r="BF85" s="174">
        <v>180000</v>
      </c>
      <c r="BK85" s="172" t="s">
        <v>192</v>
      </c>
    </row>
    <row r="86" spans="53:63" x14ac:dyDescent="0.3">
      <c r="BA86" s="173">
        <v>77</v>
      </c>
      <c r="BB86" s="174">
        <v>210000</v>
      </c>
      <c r="BC86" s="174">
        <v>180000</v>
      </c>
      <c r="BD86" s="174">
        <v>200000</v>
      </c>
      <c r="BE86" s="174">
        <v>150000</v>
      </c>
      <c r="BF86" s="174">
        <v>180000</v>
      </c>
      <c r="BK86" s="172" t="s">
        <v>192</v>
      </c>
    </row>
    <row r="87" spans="53:63" x14ac:dyDescent="0.3">
      <c r="BA87" s="173">
        <v>78</v>
      </c>
      <c r="BB87" s="174">
        <v>210000</v>
      </c>
      <c r="BC87" s="174">
        <v>180000</v>
      </c>
      <c r="BD87" s="174">
        <v>200000</v>
      </c>
      <c r="BE87" s="174">
        <v>150000</v>
      </c>
      <c r="BF87" s="174">
        <v>180000</v>
      </c>
      <c r="BK87" s="172" t="s">
        <v>192</v>
      </c>
    </row>
    <row r="88" spans="53:63" x14ac:dyDescent="0.3">
      <c r="BA88" s="173">
        <v>79</v>
      </c>
      <c r="BB88" s="174">
        <v>210000</v>
      </c>
      <c r="BC88" s="174">
        <v>180000</v>
      </c>
      <c r="BD88" s="174">
        <v>200000</v>
      </c>
      <c r="BE88" s="174">
        <v>150000</v>
      </c>
      <c r="BF88" s="174">
        <v>180000</v>
      </c>
      <c r="BK88" s="172" t="s">
        <v>192</v>
      </c>
    </row>
    <row r="89" spans="53:63" x14ac:dyDescent="0.3">
      <c r="BA89" s="173">
        <v>80</v>
      </c>
      <c r="BB89" s="174">
        <v>210000</v>
      </c>
      <c r="BC89" s="174">
        <v>180000</v>
      </c>
      <c r="BD89" s="174">
        <v>200000</v>
      </c>
      <c r="BE89" s="174">
        <v>150000</v>
      </c>
      <c r="BF89" s="174">
        <v>180000</v>
      </c>
      <c r="BK89" s="172" t="s">
        <v>192</v>
      </c>
    </row>
    <row r="90" spans="53:63" x14ac:dyDescent="0.3">
      <c r="BA90" s="173">
        <v>81</v>
      </c>
      <c r="BB90" s="174">
        <v>180000</v>
      </c>
      <c r="BC90" s="174">
        <v>180000</v>
      </c>
      <c r="BD90" s="174">
        <v>200000</v>
      </c>
      <c r="BE90" s="174">
        <v>150000</v>
      </c>
      <c r="BF90" s="174">
        <v>180000</v>
      </c>
      <c r="BK90" s="172" t="s">
        <v>192</v>
      </c>
    </row>
    <row r="91" spans="53:63" x14ac:dyDescent="0.3">
      <c r="BA91" s="173">
        <v>82</v>
      </c>
      <c r="BB91" s="174">
        <v>180000</v>
      </c>
      <c r="BC91" s="174">
        <v>180000</v>
      </c>
      <c r="BD91" s="174">
        <v>200000</v>
      </c>
      <c r="BE91" s="174">
        <v>150000</v>
      </c>
      <c r="BF91" s="174">
        <v>180000</v>
      </c>
      <c r="BK91" s="172" t="s">
        <v>192</v>
      </c>
    </row>
    <row r="92" spans="53:63" x14ac:dyDescent="0.3">
      <c r="BA92" s="173">
        <v>83</v>
      </c>
      <c r="BB92" s="174">
        <v>180000</v>
      </c>
      <c r="BC92" s="174">
        <v>180000</v>
      </c>
      <c r="BD92" s="174">
        <v>200000</v>
      </c>
      <c r="BE92" s="174">
        <v>150000</v>
      </c>
      <c r="BF92" s="174">
        <v>180000</v>
      </c>
      <c r="BK92" s="172" t="s">
        <v>192</v>
      </c>
    </row>
    <row r="93" spans="53:63" x14ac:dyDescent="0.3">
      <c r="BA93" s="173">
        <v>84</v>
      </c>
      <c r="BB93" s="174">
        <v>180000</v>
      </c>
      <c r="BC93" s="174">
        <v>180000</v>
      </c>
      <c r="BD93" s="174">
        <v>200000</v>
      </c>
      <c r="BE93" s="174">
        <v>150000</v>
      </c>
      <c r="BF93" s="174">
        <v>180000</v>
      </c>
      <c r="BK93" s="172" t="s">
        <v>192</v>
      </c>
    </row>
    <row r="94" spans="53:63" x14ac:dyDescent="0.3">
      <c r="BA94" s="173">
        <v>85</v>
      </c>
      <c r="BB94" s="174">
        <v>180000</v>
      </c>
      <c r="BC94" s="174">
        <v>180000</v>
      </c>
      <c r="BD94" s="174">
        <v>200000</v>
      </c>
      <c r="BE94" s="174">
        <v>150000</v>
      </c>
      <c r="BF94" s="174">
        <v>180000</v>
      </c>
      <c r="BK94" s="172" t="s">
        <v>192</v>
      </c>
    </row>
    <row r="95" spans="53:63" x14ac:dyDescent="0.3">
      <c r="BA95" s="173">
        <v>86</v>
      </c>
      <c r="BB95" s="174">
        <v>180000</v>
      </c>
      <c r="BC95" s="174">
        <v>180000</v>
      </c>
      <c r="BD95" s="174">
        <v>200000</v>
      </c>
      <c r="BE95" s="174">
        <v>150000</v>
      </c>
      <c r="BF95" s="174">
        <v>180000</v>
      </c>
      <c r="BK95" s="172" t="s">
        <v>192</v>
      </c>
    </row>
    <row r="96" spans="53:63" x14ac:dyDescent="0.3">
      <c r="BA96" s="173">
        <v>87</v>
      </c>
      <c r="BB96" s="174">
        <v>180000</v>
      </c>
      <c r="BC96" s="174">
        <v>180000</v>
      </c>
      <c r="BD96" s="174">
        <v>200000</v>
      </c>
      <c r="BE96" s="174">
        <v>150000</v>
      </c>
      <c r="BF96" s="174">
        <v>180000</v>
      </c>
      <c r="BK96" s="172" t="s">
        <v>192</v>
      </c>
    </row>
    <row r="97" spans="53:63" x14ac:dyDescent="0.3">
      <c r="BA97" s="173">
        <v>88</v>
      </c>
      <c r="BB97" s="174">
        <v>180000</v>
      </c>
      <c r="BC97" s="174">
        <v>180000</v>
      </c>
      <c r="BD97" s="174">
        <v>200000</v>
      </c>
      <c r="BE97" s="174">
        <v>150000</v>
      </c>
      <c r="BF97" s="174">
        <v>180000</v>
      </c>
      <c r="BK97" s="172" t="s">
        <v>192</v>
      </c>
    </row>
    <row r="98" spans="53:63" x14ac:dyDescent="0.3">
      <c r="BA98" s="173">
        <v>89</v>
      </c>
      <c r="BB98" s="174">
        <v>180000</v>
      </c>
      <c r="BC98" s="174">
        <v>180000</v>
      </c>
      <c r="BD98" s="174">
        <v>200000</v>
      </c>
      <c r="BE98" s="174">
        <v>150000</v>
      </c>
      <c r="BF98" s="174">
        <v>180000</v>
      </c>
      <c r="BK98" s="172" t="s">
        <v>192</v>
      </c>
    </row>
    <row r="99" spans="53:63" x14ac:dyDescent="0.3">
      <c r="BA99" s="173">
        <v>90</v>
      </c>
      <c r="BB99" s="174">
        <v>180000</v>
      </c>
      <c r="BC99" s="174">
        <v>180000</v>
      </c>
      <c r="BD99" s="174">
        <v>200000</v>
      </c>
      <c r="BE99" s="174">
        <v>150000</v>
      </c>
      <c r="BF99" s="174">
        <v>180000</v>
      </c>
      <c r="BK99" s="172" t="s">
        <v>192</v>
      </c>
    </row>
    <row r="100" spans="53:63" x14ac:dyDescent="0.3">
      <c r="BA100" s="173">
        <v>91</v>
      </c>
      <c r="BB100" s="174">
        <v>180000</v>
      </c>
      <c r="BC100" s="174">
        <v>180000</v>
      </c>
      <c r="BD100" s="174">
        <v>200000</v>
      </c>
      <c r="BE100" s="174">
        <v>150000</v>
      </c>
      <c r="BF100" s="174">
        <v>180000</v>
      </c>
      <c r="BK100" s="172" t="s">
        <v>192</v>
      </c>
    </row>
    <row r="101" spans="53:63" x14ac:dyDescent="0.3">
      <c r="BA101" s="173">
        <v>92</v>
      </c>
      <c r="BB101" s="174">
        <v>180000</v>
      </c>
      <c r="BC101" s="174">
        <v>180000</v>
      </c>
      <c r="BD101" s="174">
        <v>200000</v>
      </c>
      <c r="BE101" s="174">
        <v>150000</v>
      </c>
      <c r="BF101" s="174">
        <v>180000</v>
      </c>
      <c r="BK101" s="172" t="s">
        <v>192</v>
      </c>
    </row>
    <row r="102" spans="53:63" x14ac:dyDescent="0.3">
      <c r="BA102" s="173">
        <v>93</v>
      </c>
      <c r="BB102" s="174">
        <v>180000</v>
      </c>
      <c r="BC102" s="174">
        <v>180000</v>
      </c>
      <c r="BD102" s="174">
        <v>200000</v>
      </c>
      <c r="BE102" s="174">
        <v>150000</v>
      </c>
      <c r="BF102" s="174">
        <v>180000</v>
      </c>
      <c r="BK102" s="172" t="s">
        <v>192</v>
      </c>
    </row>
    <row r="103" spans="53:63" x14ac:dyDescent="0.3">
      <c r="BA103" s="173">
        <v>94</v>
      </c>
      <c r="BB103" s="174">
        <v>180000</v>
      </c>
      <c r="BC103" s="174">
        <v>180000</v>
      </c>
      <c r="BD103" s="174">
        <v>200000</v>
      </c>
      <c r="BE103" s="174">
        <v>150000</v>
      </c>
      <c r="BF103" s="174">
        <v>180000</v>
      </c>
      <c r="BK103" s="172" t="s">
        <v>192</v>
      </c>
    </row>
    <row r="104" spans="53:63" x14ac:dyDescent="0.3">
      <c r="BA104" s="173">
        <v>95</v>
      </c>
      <c r="BB104" s="174">
        <v>180000</v>
      </c>
      <c r="BC104" s="174">
        <v>180000</v>
      </c>
      <c r="BD104" s="174">
        <v>200000</v>
      </c>
      <c r="BE104" s="174">
        <v>150000</v>
      </c>
      <c r="BF104" s="174">
        <v>180000</v>
      </c>
      <c r="BK104" s="172" t="s">
        <v>192</v>
      </c>
    </row>
    <row r="105" spans="53:63" x14ac:dyDescent="0.3">
      <c r="BA105" s="173">
        <v>96</v>
      </c>
      <c r="BB105" s="174">
        <v>180000</v>
      </c>
      <c r="BC105" s="174">
        <v>180000</v>
      </c>
      <c r="BD105" s="174">
        <v>200000</v>
      </c>
      <c r="BE105" s="174">
        <v>150000</v>
      </c>
      <c r="BF105" s="174">
        <v>180000</v>
      </c>
      <c r="BK105" s="172" t="s">
        <v>192</v>
      </c>
    </row>
    <row r="106" spans="53:63" x14ac:dyDescent="0.3">
      <c r="BA106" s="173">
        <v>97</v>
      </c>
      <c r="BB106" s="174">
        <v>180000</v>
      </c>
      <c r="BC106" s="174">
        <v>180000</v>
      </c>
      <c r="BD106" s="174">
        <v>200000</v>
      </c>
      <c r="BE106" s="174">
        <v>150000</v>
      </c>
      <c r="BF106" s="174">
        <v>180000</v>
      </c>
      <c r="BK106" s="172" t="s">
        <v>192</v>
      </c>
    </row>
    <row r="107" spans="53:63" x14ac:dyDescent="0.3">
      <c r="BA107" s="173">
        <v>98</v>
      </c>
      <c r="BB107" s="174">
        <v>180000</v>
      </c>
      <c r="BC107" s="174">
        <v>180000</v>
      </c>
      <c r="BD107" s="174">
        <v>200000</v>
      </c>
      <c r="BE107" s="174">
        <v>150000</v>
      </c>
      <c r="BF107" s="174">
        <v>180000</v>
      </c>
      <c r="BK107" s="172" t="s">
        <v>192</v>
      </c>
    </row>
    <row r="108" spans="53:63" x14ac:dyDescent="0.3">
      <c r="BA108" s="173">
        <v>99</v>
      </c>
      <c r="BB108" s="174">
        <v>180000</v>
      </c>
      <c r="BC108" s="174">
        <v>180000</v>
      </c>
      <c r="BD108" s="174">
        <v>200000</v>
      </c>
      <c r="BE108" s="174">
        <v>150000</v>
      </c>
      <c r="BF108" s="174">
        <v>180000</v>
      </c>
      <c r="BK108" s="172" t="s">
        <v>192</v>
      </c>
    </row>
    <row r="109" spans="53:63" x14ac:dyDescent="0.3">
      <c r="BA109" s="173">
        <v>100</v>
      </c>
      <c r="BB109" s="174">
        <v>180000</v>
      </c>
      <c r="BC109" s="174">
        <v>166500</v>
      </c>
      <c r="BD109" s="174">
        <v>185000</v>
      </c>
      <c r="BE109" s="174">
        <v>150000</v>
      </c>
      <c r="BF109" s="174">
        <v>166500</v>
      </c>
      <c r="BK109" s="172" t="s">
        <v>192</v>
      </c>
    </row>
    <row r="110" spans="53:63" x14ac:dyDescent="0.3">
      <c r="BA110" s="173">
        <v>101</v>
      </c>
      <c r="BB110" s="174">
        <v>165000</v>
      </c>
      <c r="BC110" s="174">
        <v>166500</v>
      </c>
      <c r="BD110" s="174">
        <v>185000</v>
      </c>
      <c r="BE110" s="174">
        <v>150000</v>
      </c>
      <c r="BF110" s="174">
        <v>166500</v>
      </c>
      <c r="BK110" s="172" t="s">
        <v>283</v>
      </c>
    </row>
    <row r="111" spans="53:63" x14ac:dyDescent="0.3">
      <c r="BA111" s="173">
        <v>102</v>
      </c>
      <c r="BB111" s="174">
        <v>165000</v>
      </c>
      <c r="BC111" s="174">
        <v>166500</v>
      </c>
      <c r="BD111" s="174">
        <v>185000</v>
      </c>
      <c r="BE111" s="174">
        <v>150000</v>
      </c>
      <c r="BF111" s="174">
        <v>166500</v>
      </c>
      <c r="BK111" s="172" t="s">
        <v>283</v>
      </c>
    </row>
    <row r="112" spans="53:63" x14ac:dyDescent="0.3">
      <c r="BA112" s="173">
        <v>103</v>
      </c>
      <c r="BB112" s="174">
        <v>165000</v>
      </c>
      <c r="BC112" s="174">
        <v>166500</v>
      </c>
      <c r="BD112" s="174">
        <v>185000</v>
      </c>
      <c r="BE112" s="174">
        <v>150000</v>
      </c>
      <c r="BF112" s="174">
        <v>166500</v>
      </c>
      <c r="BK112" s="172" t="s">
        <v>283</v>
      </c>
    </row>
    <row r="113" spans="53:63" x14ac:dyDescent="0.3">
      <c r="BA113" s="173">
        <v>104</v>
      </c>
      <c r="BB113" s="174">
        <v>165000</v>
      </c>
      <c r="BC113" s="174">
        <v>166500</v>
      </c>
      <c r="BD113" s="174">
        <v>185000</v>
      </c>
      <c r="BE113" s="174">
        <v>150000</v>
      </c>
      <c r="BF113" s="174">
        <v>166500</v>
      </c>
      <c r="BK113" s="172" t="s">
        <v>283</v>
      </c>
    </row>
    <row r="114" spans="53:63" x14ac:dyDescent="0.3">
      <c r="BA114" s="173">
        <v>105</v>
      </c>
      <c r="BB114" s="174">
        <v>165000</v>
      </c>
      <c r="BC114" s="174">
        <v>166500</v>
      </c>
      <c r="BD114" s="174">
        <v>185000</v>
      </c>
      <c r="BE114" s="174">
        <v>150000</v>
      </c>
      <c r="BF114" s="174">
        <v>166500</v>
      </c>
      <c r="BK114" s="172" t="s">
        <v>283</v>
      </c>
    </row>
    <row r="115" spans="53:63" x14ac:dyDescent="0.3">
      <c r="BA115" s="173">
        <v>106</v>
      </c>
      <c r="BB115" s="174">
        <v>165000</v>
      </c>
      <c r="BC115" s="174">
        <v>166500</v>
      </c>
      <c r="BD115" s="174">
        <v>185000</v>
      </c>
      <c r="BE115" s="174">
        <v>150000</v>
      </c>
      <c r="BF115" s="174">
        <v>166500</v>
      </c>
      <c r="BK115" s="172" t="s">
        <v>283</v>
      </c>
    </row>
    <row r="116" spans="53:63" x14ac:dyDescent="0.3">
      <c r="BA116" s="173">
        <v>107</v>
      </c>
      <c r="BB116" s="174">
        <v>165000</v>
      </c>
      <c r="BC116" s="174">
        <v>166500</v>
      </c>
      <c r="BD116" s="174">
        <v>185000</v>
      </c>
      <c r="BE116" s="174">
        <v>150000</v>
      </c>
      <c r="BF116" s="174">
        <v>166500</v>
      </c>
      <c r="BK116" s="172" t="s">
        <v>283</v>
      </c>
    </row>
    <row r="117" spans="53:63" x14ac:dyDescent="0.3">
      <c r="BA117" s="173">
        <v>108</v>
      </c>
      <c r="BB117" s="174">
        <v>165000</v>
      </c>
      <c r="BC117" s="174">
        <v>166500</v>
      </c>
      <c r="BD117" s="174">
        <v>185000</v>
      </c>
      <c r="BE117" s="174">
        <v>150000</v>
      </c>
      <c r="BF117" s="174">
        <v>166500</v>
      </c>
      <c r="BK117" s="172" t="s">
        <v>283</v>
      </c>
    </row>
    <row r="118" spans="53:63" x14ac:dyDescent="0.3">
      <c r="BA118" s="173">
        <v>109</v>
      </c>
      <c r="BB118" s="174">
        <v>165000</v>
      </c>
      <c r="BC118" s="174">
        <v>166500</v>
      </c>
      <c r="BD118" s="174">
        <v>185000</v>
      </c>
      <c r="BE118" s="174">
        <v>150000</v>
      </c>
      <c r="BF118" s="174">
        <v>166500</v>
      </c>
      <c r="BK118" s="172" t="s">
        <v>283</v>
      </c>
    </row>
    <row r="119" spans="53:63" x14ac:dyDescent="0.3">
      <c r="BA119" s="173">
        <v>110</v>
      </c>
      <c r="BB119" s="174">
        <v>165000</v>
      </c>
      <c r="BC119" s="174">
        <v>166500</v>
      </c>
      <c r="BD119" s="174">
        <v>185000</v>
      </c>
      <c r="BE119" s="174">
        <v>150000</v>
      </c>
      <c r="BF119" s="174">
        <v>166500</v>
      </c>
      <c r="BK119" s="172" t="s">
        <v>283</v>
      </c>
    </row>
    <row r="120" spans="53:63" x14ac:dyDescent="0.3">
      <c r="BA120" s="173">
        <v>111</v>
      </c>
      <c r="BB120" s="174">
        <v>165000</v>
      </c>
      <c r="BC120" s="174">
        <v>166500</v>
      </c>
      <c r="BD120" s="174">
        <v>185000</v>
      </c>
      <c r="BE120" s="174">
        <v>150000</v>
      </c>
      <c r="BF120" s="174">
        <v>166500</v>
      </c>
      <c r="BK120" s="172" t="s">
        <v>283</v>
      </c>
    </row>
    <row r="121" spans="53:63" x14ac:dyDescent="0.3">
      <c r="BA121" s="173">
        <v>112</v>
      </c>
      <c r="BB121" s="174">
        <v>165000</v>
      </c>
      <c r="BC121" s="174">
        <v>166500</v>
      </c>
      <c r="BD121" s="174">
        <v>185000</v>
      </c>
      <c r="BE121" s="174">
        <v>150000</v>
      </c>
      <c r="BF121" s="174">
        <v>166500</v>
      </c>
      <c r="BK121" s="172" t="s">
        <v>283</v>
      </c>
    </row>
    <row r="122" spans="53:63" x14ac:dyDescent="0.3">
      <c r="BA122" s="173">
        <v>113</v>
      </c>
      <c r="BB122" s="174">
        <v>165000</v>
      </c>
      <c r="BC122" s="174">
        <v>166500</v>
      </c>
      <c r="BD122" s="174">
        <v>185000</v>
      </c>
      <c r="BE122" s="174">
        <v>150000</v>
      </c>
      <c r="BF122" s="174">
        <v>166500</v>
      </c>
      <c r="BK122" s="172" t="s">
        <v>283</v>
      </c>
    </row>
    <row r="123" spans="53:63" x14ac:dyDescent="0.3">
      <c r="BA123" s="173">
        <v>114</v>
      </c>
      <c r="BB123" s="174">
        <v>165000</v>
      </c>
      <c r="BC123" s="174">
        <v>166500</v>
      </c>
      <c r="BD123" s="174">
        <v>185000</v>
      </c>
      <c r="BE123" s="174">
        <v>150000</v>
      </c>
      <c r="BF123" s="174">
        <v>166500</v>
      </c>
      <c r="BK123" s="172" t="s">
        <v>283</v>
      </c>
    </row>
    <row r="124" spans="53:63" x14ac:dyDescent="0.3">
      <c r="BA124" s="173">
        <v>115</v>
      </c>
      <c r="BB124" s="174">
        <v>165000</v>
      </c>
      <c r="BC124" s="174">
        <v>166500</v>
      </c>
      <c r="BD124" s="174">
        <v>185000</v>
      </c>
      <c r="BE124" s="174">
        <v>150000</v>
      </c>
      <c r="BF124" s="174">
        <v>166500</v>
      </c>
      <c r="BK124" s="172" t="s">
        <v>283</v>
      </c>
    </row>
    <row r="125" spans="53:63" x14ac:dyDescent="0.3">
      <c r="BA125" s="173">
        <v>116</v>
      </c>
      <c r="BB125" s="174">
        <v>165000</v>
      </c>
      <c r="BC125" s="174">
        <v>166500</v>
      </c>
      <c r="BD125" s="174">
        <v>185000</v>
      </c>
      <c r="BE125" s="174">
        <v>150000</v>
      </c>
      <c r="BF125" s="174">
        <v>166500</v>
      </c>
      <c r="BK125" s="172" t="s">
        <v>283</v>
      </c>
    </row>
    <row r="126" spans="53:63" x14ac:dyDescent="0.3">
      <c r="BA126" s="173">
        <v>117</v>
      </c>
      <c r="BB126" s="174">
        <v>165000</v>
      </c>
      <c r="BC126" s="174">
        <v>166500</v>
      </c>
      <c r="BD126" s="174">
        <v>185000</v>
      </c>
      <c r="BE126" s="174">
        <v>150000</v>
      </c>
      <c r="BF126" s="174">
        <v>166500</v>
      </c>
      <c r="BK126" s="172" t="s">
        <v>283</v>
      </c>
    </row>
    <row r="127" spans="53:63" x14ac:dyDescent="0.3">
      <c r="BA127" s="173">
        <v>118</v>
      </c>
      <c r="BB127" s="174">
        <v>165000</v>
      </c>
      <c r="BC127" s="174">
        <v>166500</v>
      </c>
      <c r="BD127" s="174">
        <v>185000</v>
      </c>
      <c r="BE127" s="174">
        <v>150000</v>
      </c>
      <c r="BF127" s="174">
        <v>166500</v>
      </c>
      <c r="BK127" s="172" t="s">
        <v>283</v>
      </c>
    </row>
    <row r="128" spans="53:63" x14ac:dyDescent="0.3">
      <c r="BA128" s="173">
        <v>119</v>
      </c>
      <c r="BB128" s="174">
        <v>165000</v>
      </c>
      <c r="BC128" s="174">
        <v>166500</v>
      </c>
      <c r="BD128" s="174">
        <v>185000</v>
      </c>
      <c r="BE128" s="174">
        <v>150000</v>
      </c>
      <c r="BF128" s="174">
        <v>166500</v>
      </c>
      <c r="BK128" s="172" t="s">
        <v>283</v>
      </c>
    </row>
    <row r="129" spans="53:63" x14ac:dyDescent="0.3">
      <c r="BA129" s="173">
        <v>120</v>
      </c>
      <c r="BB129" s="174">
        <v>165000</v>
      </c>
      <c r="BC129" s="174">
        <v>166500</v>
      </c>
      <c r="BD129" s="174">
        <v>185000</v>
      </c>
      <c r="BE129" s="174">
        <v>150000</v>
      </c>
      <c r="BF129" s="174">
        <v>166500</v>
      </c>
      <c r="BK129" s="172" t="s">
        <v>283</v>
      </c>
    </row>
    <row r="130" spans="53:63" x14ac:dyDescent="0.3">
      <c r="BA130" s="173">
        <v>121</v>
      </c>
      <c r="BB130" s="174">
        <v>155000</v>
      </c>
      <c r="BC130" s="174">
        <v>166500</v>
      </c>
      <c r="BD130" s="174">
        <v>185000</v>
      </c>
      <c r="BE130" s="174">
        <v>150000</v>
      </c>
      <c r="BF130" s="174">
        <v>166500</v>
      </c>
      <c r="BK130" s="172" t="s">
        <v>283</v>
      </c>
    </row>
    <row r="131" spans="53:63" x14ac:dyDescent="0.3">
      <c r="BA131" s="173">
        <v>122</v>
      </c>
      <c r="BB131" s="174">
        <v>155000</v>
      </c>
      <c r="BC131" s="174">
        <v>166500</v>
      </c>
      <c r="BD131" s="174">
        <v>185000</v>
      </c>
      <c r="BE131" s="174">
        <v>150000</v>
      </c>
      <c r="BF131" s="174">
        <v>166500</v>
      </c>
      <c r="BK131" s="172" t="s">
        <v>283</v>
      </c>
    </row>
    <row r="132" spans="53:63" x14ac:dyDescent="0.3">
      <c r="BA132" s="173">
        <v>123</v>
      </c>
      <c r="BB132" s="174">
        <v>155000</v>
      </c>
      <c r="BC132" s="174">
        <v>166500</v>
      </c>
      <c r="BD132" s="174">
        <v>185000</v>
      </c>
      <c r="BE132" s="174">
        <v>150000</v>
      </c>
      <c r="BF132" s="174">
        <v>166500</v>
      </c>
      <c r="BK132" s="172" t="s">
        <v>283</v>
      </c>
    </row>
    <row r="133" spans="53:63" x14ac:dyDescent="0.3">
      <c r="BA133" s="173">
        <v>124</v>
      </c>
      <c r="BB133" s="174">
        <v>155000</v>
      </c>
      <c r="BC133" s="174">
        <v>166500</v>
      </c>
      <c r="BD133" s="174">
        <v>185000</v>
      </c>
      <c r="BE133" s="174">
        <v>150000</v>
      </c>
      <c r="BF133" s="174">
        <v>166500</v>
      </c>
      <c r="BK133" s="172" t="s">
        <v>283</v>
      </c>
    </row>
    <row r="134" spans="53:63" x14ac:dyDescent="0.3">
      <c r="BA134" s="173">
        <v>125</v>
      </c>
      <c r="BB134" s="174">
        <v>155000</v>
      </c>
      <c r="BC134" s="174">
        <v>166500</v>
      </c>
      <c r="BD134" s="174">
        <v>185000</v>
      </c>
      <c r="BE134" s="174">
        <v>150000</v>
      </c>
      <c r="BF134" s="174">
        <v>166500</v>
      </c>
      <c r="BK134" s="172" t="s">
        <v>283</v>
      </c>
    </row>
    <row r="135" spans="53:63" x14ac:dyDescent="0.3">
      <c r="BA135" s="173">
        <v>126</v>
      </c>
      <c r="BB135" s="174">
        <v>155000</v>
      </c>
      <c r="BC135" s="174">
        <v>166500</v>
      </c>
      <c r="BD135" s="174">
        <v>185000</v>
      </c>
      <c r="BE135" s="174">
        <v>150000</v>
      </c>
      <c r="BF135" s="174">
        <v>166500</v>
      </c>
      <c r="BK135" s="172" t="s">
        <v>283</v>
      </c>
    </row>
    <row r="136" spans="53:63" x14ac:dyDescent="0.3">
      <c r="BA136" s="173">
        <v>127</v>
      </c>
      <c r="BB136" s="174">
        <v>155000</v>
      </c>
      <c r="BC136" s="174">
        <v>166500</v>
      </c>
      <c r="BD136" s="174">
        <v>185000</v>
      </c>
      <c r="BE136" s="174">
        <v>150000</v>
      </c>
      <c r="BF136" s="174">
        <v>166500</v>
      </c>
      <c r="BK136" s="172" t="s">
        <v>283</v>
      </c>
    </row>
    <row r="137" spans="53:63" x14ac:dyDescent="0.3">
      <c r="BA137" s="173">
        <v>128</v>
      </c>
      <c r="BB137" s="174">
        <v>155000</v>
      </c>
      <c r="BC137" s="174">
        <v>166500</v>
      </c>
      <c r="BD137" s="174">
        <v>185000</v>
      </c>
      <c r="BE137" s="174">
        <v>150000</v>
      </c>
      <c r="BF137" s="174">
        <v>166500</v>
      </c>
      <c r="BK137" s="172" t="s">
        <v>283</v>
      </c>
    </row>
    <row r="138" spans="53:63" x14ac:dyDescent="0.3">
      <c r="BA138" s="173">
        <v>129</v>
      </c>
      <c r="BB138" s="174">
        <v>155000</v>
      </c>
      <c r="BC138" s="174">
        <v>166500</v>
      </c>
      <c r="BD138" s="174">
        <v>185000</v>
      </c>
      <c r="BE138" s="174">
        <v>150000</v>
      </c>
      <c r="BF138" s="174">
        <v>166500</v>
      </c>
      <c r="BK138" s="172" t="s">
        <v>283</v>
      </c>
    </row>
    <row r="139" spans="53:63" x14ac:dyDescent="0.3">
      <c r="BA139" s="173">
        <v>130</v>
      </c>
      <c r="BB139" s="174">
        <v>155000</v>
      </c>
      <c r="BC139" s="174">
        <v>166500</v>
      </c>
      <c r="BD139" s="174">
        <v>185000</v>
      </c>
      <c r="BE139" s="174">
        <v>150000</v>
      </c>
      <c r="BF139" s="174">
        <v>166500</v>
      </c>
      <c r="BK139" s="172" t="s">
        <v>283</v>
      </c>
    </row>
    <row r="140" spans="53:63" x14ac:dyDescent="0.3">
      <c r="BA140" s="173">
        <v>131</v>
      </c>
      <c r="BB140" s="174">
        <v>155000</v>
      </c>
      <c r="BC140" s="174">
        <v>166500</v>
      </c>
      <c r="BD140" s="174">
        <v>185000</v>
      </c>
      <c r="BE140" s="174">
        <v>150000</v>
      </c>
      <c r="BF140" s="174">
        <v>166500</v>
      </c>
      <c r="BK140" s="172" t="s">
        <v>283</v>
      </c>
    </row>
    <row r="141" spans="53:63" x14ac:dyDescent="0.3">
      <c r="BA141" s="173">
        <v>132</v>
      </c>
      <c r="BB141" s="174">
        <v>155000</v>
      </c>
      <c r="BC141" s="174">
        <v>166500</v>
      </c>
      <c r="BD141" s="174">
        <v>185000</v>
      </c>
      <c r="BE141" s="174">
        <v>150000</v>
      </c>
      <c r="BF141" s="174">
        <v>166500</v>
      </c>
      <c r="BK141" s="172" t="s">
        <v>283</v>
      </c>
    </row>
    <row r="142" spans="53:63" x14ac:dyDescent="0.3">
      <c r="BA142" s="173">
        <v>133</v>
      </c>
      <c r="BB142" s="174">
        <v>155000</v>
      </c>
      <c r="BC142" s="174">
        <v>166500</v>
      </c>
      <c r="BD142" s="174">
        <v>185000</v>
      </c>
      <c r="BE142" s="174">
        <v>150000</v>
      </c>
      <c r="BF142" s="174">
        <v>166500</v>
      </c>
      <c r="BK142" s="172" t="s">
        <v>283</v>
      </c>
    </row>
    <row r="143" spans="53:63" x14ac:dyDescent="0.3">
      <c r="BA143" s="173">
        <v>134</v>
      </c>
      <c r="BB143" s="174">
        <v>155000</v>
      </c>
      <c r="BC143" s="174">
        <v>166500</v>
      </c>
      <c r="BD143" s="174">
        <v>185000</v>
      </c>
      <c r="BE143" s="174">
        <v>150000</v>
      </c>
      <c r="BF143" s="174">
        <v>166500</v>
      </c>
      <c r="BK143" s="172" t="s">
        <v>283</v>
      </c>
    </row>
    <row r="144" spans="53:63" x14ac:dyDescent="0.3">
      <c r="BA144" s="173">
        <v>135</v>
      </c>
      <c r="BB144" s="174">
        <v>155000</v>
      </c>
      <c r="BC144" s="174">
        <v>166500</v>
      </c>
      <c r="BD144" s="174">
        <v>185000</v>
      </c>
      <c r="BE144" s="174">
        <v>150000</v>
      </c>
      <c r="BF144" s="174">
        <v>166500</v>
      </c>
      <c r="BK144" s="172" t="s">
        <v>283</v>
      </c>
    </row>
    <row r="145" spans="53:63" x14ac:dyDescent="0.3">
      <c r="BA145" s="173">
        <v>136</v>
      </c>
      <c r="BB145" s="174">
        <v>155000</v>
      </c>
      <c r="BC145" s="174">
        <v>166500</v>
      </c>
      <c r="BD145" s="174">
        <v>185000</v>
      </c>
      <c r="BE145" s="174">
        <v>150000</v>
      </c>
      <c r="BF145" s="174">
        <v>166500</v>
      </c>
      <c r="BK145" s="172" t="s">
        <v>283</v>
      </c>
    </row>
    <row r="146" spans="53:63" x14ac:dyDescent="0.3">
      <c r="BA146" s="173">
        <v>137</v>
      </c>
      <c r="BB146" s="174">
        <v>155000</v>
      </c>
      <c r="BC146" s="174">
        <v>166500</v>
      </c>
      <c r="BD146" s="174">
        <v>185000</v>
      </c>
      <c r="BE146" s="174">
        <v>150000</v>
      </c>
      <c r="BF146" s="174">
        <v>166500</v>
      </c>
      <c r="BK146" s="172" t="s">
        <v>283</v>
      </c>
    </row>
    <row r="147" spans="53:63" x14ac:dyDescent="0.3">
      <c r="BA147" s="173">
        <v>138</v>
      </c>
      <c r="BB147" s="174">
        <v>155000</v>
      </c>
      <c r="BC147" s="174">
        <v>166500</v>
      </c>
      <c r="BD147" s="174">
        <v>185000</v>
      </c>
      <c r="BE147" s="174">
        <v>150000</v>
      </c>
      <c r="BF147" s="174">
        <v>166500</v>
      </c>
      <c r="BK147" s="172" t="s">
        <v>283</v>
      </c>
    </row>
    <row r="148" spans="53:63" x14ac:dyDescent="0.3">
      <c r="BA148" s="173">
        <v>139</v>
      </c>
      <c r="BB148" s="174">
        <v>155000</v>
      </c>
      <c r="BC148" s="174">
        <v>166500</v>
      </c>
      <c r="BD148" s="174">
        <v>185000</v>
      </c>
      <c r="BE148" s="174">
        <v>150000</v>
      </c>
      <c r="BF148" s="174">
        <v>166500</v>
      </c>
      <c r="BK148" s="172" t="s">
        <v>283</v>
      </c>
    </row>
    <row r="149" spans="53:63" x14ac:dyDescent="0.3">
      <c r="BA149" s="173">
        <v>140</v>
      </c>
      <c r="BB149" s="174">
        <v>155000</v>
      </c>
      <c r="BC149" s="174">
        <v>166500</v>
      </c>
      <c r="BD149" s="174">
        <v>185000</v>
      </c>
      <c r="BE149" s="174">
        <v>150000</v>
      </c>
      <c r="BF149" s="174">
        <v>166500</v>
      </c>
      <c r="BK149" s="172" t="s">
        <v>283</v>
      </c>
    </row>
    <row r="150" spans="53:63" x14ac:dyDescent="0.3">
      <c r="BA150" s="173">
        <v>141</v>
      </c>
      <c r="BB150" s="174">
        <v>150000</v>
      </c>
      <c r="BC150" s="174">
        <v>166500</v>
      </c>
      <c r="BD150" s="174">
        <v>185000</v>
      </c>
      <c r="BE150" s="174">
        <v>150000</v>
      </c>
      <c r="BF150" s="174">
        <v>166500</v>
      </c>
      <c r="BK150" s="172" t="s">
        <v>283</v>
      </c>
    </row>
    <row r="151" spans="53:63" x14ac:dyDescent="0.3">
      <c r="BA151" s="173">
        <v>142</v>
      </c>
      <c r="BB151" s="174">
        <v>150000</v>
      </c>
      <c r="BC151" s="174">
        <v>166500</v>
      </c>
      <c r="BD151" s="174">
        <v>185000</v>
      </c>
      <c r="BE151" s="174">
        <v>150000</v>
      </c>
      <c r="BF151" s="174">
        <v>166500</v>
      </c>
      <c r="BK151" s="172" t="s">
        <v>283</v>
      </c>
    </row>
    <row r="152" spans="53:63" x14ac:dyDescent="0.3">
      <c r="BA152" s="173">
        <v>143</v>
      </c>
      <c r="BB152" s="174">
        <v>150000</v>
      </c>
      <c r="BC152" s="174">
        <v>166500</v>
      </c>
      <c r="BD152" s="174">
        <v>185000</v>
      </c>
      <c r="BE152" s="174">
        <v>150000</v>
      </c>
      <c r="BF152" s="174">
        <v>166500</v>
      </c>
      <c r="BK152" s="172" t="s">
        <v>283</v>
      </c>
    </row>
    <row r="153" spans="53:63" x14ac:dyDescent="0.3">
      <c r="BA153" s="173">
        <v>144</v>
      </c>
      <c r="BB153" s="174">
        <v>150000</v>
      </c>
      <c r="BC153" s="174">
        <v>166500</v>
      </c>
      <c r="BD153" s="174">
        <v>185000</v>
      </c>
      <c r="BE153" s="174">
        <v>150000</v>
      </c>
      <c r="BF153" s="174">
        <v>166500</v>
      </c>
      <c r="BK153" s="172" t="s">
        <v>283</v>
      </c>
    </row>
    <row r="154" spans="53:63" x14ac:dyDescent="0.3">
      <c r="BA154" s="173">
        <v>145</v>
      </c>
      <c r="BB154" s="174">
        <v>150000</v>
      </c>
      <c r="BC154" s="174">
        <v>166500</v>
      </c>
      <c r="BD154" s="174">
        <v>185000</v>
      </c>
      <c r="BE154" s="174">
        <v>150000</v>
      </c>
      <c r="BF154" s="174">
        <v>166500</v>
      </c>
      <c r="BK154" s="172" t="s">
        <v>283</v>
      </c>
    </row>
    <row r="155" spans="53:63" x14ac:dyDescent="0.3">
      <c r="BA155" s="173">
        <v>146</v>
      </c>
      <c r="BB155" s="174">
        <v>150000</v>
      </c>
      <c r="BC155" s="174">
        <v>166500</v>
      </c>
      <c r="BD155" s="174">
        <v>185000</v>
      </c>
      <c r="BE155" s="174">
        <v>150000</v>
      </c>
      <c r="BF155" s="174">
        <v>166500</v>
      </c>
      <c r="BK155" s="172" t="s">
        <v>283</v>
      </c>
    </row>
    <row r="156" spans="53:63" x14ac:dyDescent="0.3">
      <c r="BA156" s="173">
        <v>147</v>
      </c>
      <c r="BB156" s="174">
        <v>150000</v>
      </c>
      <c r="BC156" s="174">
        <v>166500</v>
      </c>
      <c r="BD156" s="174">
        <v>185000</v>
      </c>
      <c r="BE156" s="174">
        <v>150000</v>
      </c>
      <c r="BF156" s="174">
        <v>166500</v>
      </c>
      <c r="BK156" s="172" t="s">
        <v>283</v>
      </c>
    </row>
    <row r="157" spans="53:63" x14ac:dyDescent="0.3">
      <c r="BA157" s="173">
        <v>148</v>
      </c>
      <c r="BB157" s="174">
        <v>150000</v>
      </c>
      <c r="BC157" s="174">
        <v>166500</v>
      </c>
      <c r="BD157" s="174">
        <v>185000</v>
      </c>
      <c r="BE157" s="174">
        <v>150000</v>
      </c>
      <c r="BF157" s="174">
        <v>166500</v>
      </c>
      <c r="BK157" s="172" t="s">
        <v>283</v>
      </c>
    </row>
    <row r="158" spans="53:63" x14ac:dyDescent="0.3">
      <c r="BA158" s="173">
        <v>149</v>
      </c>
      <c r="BB158" s="174">
        <v>150000</v>
      </c>
      <c r="BC158" s="174">
        <v>166500</v>
      </c>
      <c r="BD158" s="174">
        <v>185000</v>
      </c>
      <c r="BE158" s="174">
        <v>150000</v>
      </c>
      <c r="BF158" s="174">
        <v>166500</v>
      </c>
      <c r="BK158" s="172" t="s">
        <v>283</v>
      </c>
    </row>
    <row r="159" spans="53:63" x14ac:dyDescent="0.3">
      <c r="BA159" s="173">
        <v>150</v>
      </c>
      <c r="BB159" s="174">
        <v>150000</v>
      </c>
      <c r="BC159" s="174">
        <v>135000</v>
      </c>
      <c r="BD159" s="174">
        <v>150000</v>
      </c>
      <c r="BE159" s="174">
        <v>150000</v>
      </c>
      <c r="BF159" s="174">
        <v>135000</v>
      </c>
      <c r="BK159" s="172" t="s">
        <v>283</v>
      </c>
    </row>
    <row r="160" spans="53:63" x14ac:dyDescent="0.3">
      <c r="BA160" s="173">
        <v>151</v>
      </c>
      <c r="BB160" s="174">
        <v>150000</v>
      </c>
      <c r="BC160" s="174">
        <v>135000</v>
      </c>
      <c r="BD160" s="174">
        <v>150000</v>
      </c>
      <c r="BE160" s="174">
        <v>150000</v>
      </c>
      <c r="BF160" s="174">
        <v>135000</v>
      </c>
      <c r="BK160" s="172" t="s">
        <v>283</v>
      </c>
    </row>
    <row r="161" spans="53:63" x14ac:dyDescent="0.3">
      <c r="BA161" s="173">
        <v>152</v>
      </c>
      <c r="BB161" s="174">
        <v>150000</v>
      </c>
      <c r="BC161" s="174">
        <v>135000</v>
      </c>
      <c r="BD161" s="174">
        <v>150000</v>
      </c>
      <c r="BE161" s="174">
        <v>150000</v>
      </c>
      <c r="BF161" s="174">
        <v>135000</v>
      </c>
      <c r="BK161" s="172" t="s">
        <v>283</v>
      </c>
    </row>
    <row r="162" spans="53:63" x14ac:dyDescent="0.3">
      <c r="BA162" s="173">
        <v>153</v>
      </c>
      <c r="BB162" s="174">
        <v>150000</v>
      </c>
      <c r="BC162" s="174">
        <v>135000</v>
      </c>
      <c r="BD162" s="174">
        <v>150000</v>
      </c>
      <c r="BE162" s="174">
        <v>150000</v>
      </c>
      <c r="BF162" s="174">
        <v>135000</v>
      </c>
      <c r="BK162" s="172" t="s">
        <v>283</v>
      </c>
    </row>
    <row r="163" spans="53:63" x14ac:dyDescent="0.3">
      <c r="BA163" s="173">
        <v>154</v>
      </c>
      <c r="BB163" s="174">
        <v>150000</v>
      </c>
      <c r="BC163" s="174">
        <v>135000</v>
      </c>
      <c r="BD163" s="174">
        <v>150000</v>
      </c>
      <c r="BE163" s="174">
        <v>150000</v>
      </c>
      <c r="BF163" s="174">
        <v>135000</v>
      </c>
      <c r="BK163" s="172" t="s">
        <v>283</v>
      </c>
    </row>
    <row r="164" spans="53:63" x14ac:dyDescent="0.3">
      <c r="BA164" s="173">
        <v>155</v>
      </c>
      <c r="BB164" s="174">
        <v>150000</v>
      </c>
      <c r="BC164" s="174">
        <v>135000</v>
      </c>
      <c r="BD164" s="174">
        <v>150000</v>
      </c>
      <c r="BE164" s="174">
        <v>150000</v>
      </c>
      <c r="BF164" s="174">
        <v>135000</v>
      </c>
      <c r="BK164" s="172" t="s">
        <v>283</v>
      </c>
    </row>
    <row r="165" spans="53:63" x14ac:dyDescent="0.3">
      <c r="BA165" s="173">
        <v>156</v>
      </c>
      <c r="BB165" s="174">
        <v>150000</v>
      </c>
      <c r="BC165" s="174">
        <v>135000</v>
      </c>
      <c r="BD165" s="174">
        <v>150000</v>
      </c>
      <c r="BE165" s="174">
        <v>150000</v>
      </c>
      <c r="BF165" s="174">
        <v>135000</v>
      </c>
      <c r="BK165" s="172" t="s">
        <v>283</v>
      </c>
    </row>
    <row r="166" spans="53:63" x14ac:dyDescent="0.3">
      <c r="BA166" s="173">
        <v>157</v>
      </c>
      <c r="BB166" s="174">
        <v>150000</v>
      </c>
      <c r="BC166" s="174">
        <v>135000</v>
      </c>
      <c r="BD166" s="174">
        <v>150000</v>
      </c>
      <c r="BE166" s="174">
        <v>150000</v>
      </c>
      <c r="BF166" s="174">
        <v>135000</v>
      </c>
      <c r="BK166" s="172" t="s">
        <v>283</v>
      </c>
    </row>
    <row r="167" spans="53:63" x14ac:dyDescent="0.3">
      <c r="BA167" s="173">
        <v>158</v>
      </c>
      <c r="BB167" s="174">
        <v>150000</v>
      </c>
      <c r="BC167" s="174">
        <v>135000</v>
      </c>
      <c r="BD167" s="174">
        <v>150000</v>
      </c>
      <c r="BE167" s="174">
        <v>150000</v>
      </c>
      <c r="BF167" s="174">
        <v>135000</v>
      </c>
      <c r="BH167" s="172"/>
      <c r="BK167" s="172" t="s">
        <v>283</v>
      </c>
    </row>
    <row r="168" spans="53:63" x14ac:dyDescent="0.3">
      <c r="BA168" s="173">
        <v>159</v>
      </c>
      <c r="BB168" s="174">
        <v>150000</v>
      </c>
      <c r="BC168" s="174">
        <v>135000</v>
      </c>
      <c r="BD168" s="174">
        <v>150000</v>
      </c>
      <c r="BE168" s="174">
        <v>150000</v>
      </c>
      <c r="BF168" s="174">
        <v>135000</v>
      </c>
      <c r="BK168" s="172" t="s">
        <v>283</v>
      </c>
    </row>
    <row r="169" spans="53:63" x14ac:dyDescent="0.3">
      <c r="BA169" s="173">
        <v>160</v>
      </c>
      <c r="BB169" s="174">
        <v>150000</v>
      </c>
      <c r="BC169" s="174">
        <v>135000</v>
      </c>
      <c r="BD169" s="174">
        <v>150000</v>
      </c>
      <c r="BE169" s="174">
        <v>150000</v>
      </c>
      <c r="BF169" s="174">
        <v>135000</v>
      </c>
      <c r="BK169" s="172" t="s">
        <v>283</v>
      </c>
    </row>
    <row r="170" spans="53:63" x14ac:dyDescent="0.3">
      <c r="BA170" s="173">
        <v>161</v>
      </c>
      <c r="BB170" s="174">
        <v>145000</v>
      </c>
      <c r="BC170" s="174">
        <v>135000</v>
      </c>
      <c r="BD170" s="174">
        <v>150000</v>
      </c>
      <c r="BE170" s="174">
        <v>150000</v>
      </c>
      <c r="BF170" s="174">
        <v>135000</v>
      </c>
      <c r="BK170" s="172" t="s">
        <v>283</v>
      </c>
    </row>
    <row r="171" spans="53:63" x14ac:dyDescent="0.3">
      <c r="BA171" s="173">
        <v>162</v>
      </c>
      <c r="BB171" s="174">
        <v>145000</v>
      </c>
      <c r="BC171" s="174">
        <v>135000</v>
      </c>
      <c r="BD171" s="174">
        <v>150000</v>
      </c>
      <c r="BE171" s="174">
        <v>150000</v>
      </c>
      <c r="BF171" s="174">
        <v>135000</v>
      </c>
      <c r="BK171" s="172" t="s">
        <v>283</v>
      </c>
    </row>
    <row r="172" spans="53:63" x14ac:dyDescent="0.3">
      <c r="BA172" s="173">
        <v>163</v>
      </c>
      <c r="BB172" s="174">
        <v>145000</v>
      </c>
      <c r="BC172" s="174">
        <v>135000</v>
      </c>
      <c r="BD172" s="174">
        <v>150000</v>
      </c>
      <c r="BE172" s="174">
        <v>150000</v>
      </c>
      <c r="BF172" s="174">
        <v>135000</v>
      </c>
      <c r="BK172" s="172" t="s">
        <v>283</v>
      </c>
    </row>
    <row r="173" spans="53:63" x14ac:dyDescent="0.3">
      <c r="BA173" s="173">
        <v>164</v>
      </c>
      <c r="BB173" s="174">
        <v>145000</v>
      </c>
      <c r="BC173" s="174">
        <v>135000</v>
      </c>
      <c r="BD173" s="174">
        <v>150000</v>
      </c>
      <c r="BE173" s="174">
        <v>150000</v>
      </c>
      <c r="BF173" s="174">
        <v>135000</v>
      </c>
      <c r="BK173" s="172" t="s">
        <v>283</v>
      </c>
    </row>
    <row r="174" spans="53:63" x14ac:dyDescent="0.3">
      <c r="BA174" s="173">
        <v>165</v>
      </c>
      <c r="BB174" s="174">
        <v>145000</v>
      </c>
      <c r="BC174" s="174">
        <v>135000</v>
      </c>
      <c r="BD174" s="174">
        <v>150000</v>
      </c>
      <c r="BE174" s="174">
        <v>150000</v>
      </c>
      <c r="BF174" s="174">
        <v>135000</v>
      </c>
      <c r="BK174" s="172" t="s">
        <v>283</v>
      </c>
    </row>
    <row r="175" spans="53:63" x14ac:dyDescent="0.3">
      <c r="BA175" s="173">
        <v>166</v>
      </c>
      <c r="BB175" s="174">
        <v>145000</v>
      </c>
      <c r="BC175" s="174">
        <v>135000</v>
      </c>
      <c r="BD175" s="174">
        <v>150000</v>
      </c>
      <c r="BE175" s="174">
        <v>150000</v>
      </c>
      <c r="BF175" s="174">
        <v>135000</v>
      </c>
      <c r="BK175" s="172" t="s">
        <v>283</v>
      </c>
    </row>
    <row r="176" spans="53:63" x14ac:dyDescent="0.3">
      <c r="BA176" s="173">
        <v>167</v>
      </c>
      <c r="BB176" s="174">
        <v>145000</v>
      </c>
      <c r="BC176" s="174">
        <v>135000</v>
      </c>
      <c r="BD176" s="174">
        <v>150000</v>
      </c>
      <c r="BE176" s="174">
        <v>150000</v>
      </c>
      <c r="BF176" s="174">
        <v>135000</v>
      </c>
      <c r="BK176" s="172" t="s">
        <v>283</v>
      </c>
    </row>
    <row r="177" spans="53:63" x14ac:dyDescent="0.3">
      <c r="BA177" s="173">
        <v>168</v>
      </c>
      <c r="BB177" s="174">
        <v>145000</v>
      </c>
      <c r="BC177" s="174">
        <v>135000</v>
      </c>
      <c r="BD177" s="174">
        <v>150000</v>
      </c>
      <c r="BE177" s="174">
        <v>150000</v>
      </c>
      <c r="BF177" s="174">
        <v>135000</v>
      </c>
      <c r="BK177" s="172" t="s">
        <v>283</v>
      </c>
    </row>
    <row r="178" spans="53:63" x14ac:dyDescent="0.3">
      <c r="BA178" s="173">
        <v>169</v>
      </c>
      <c r="BB178" s="174">
        <v>145000</v>
      </c>
      <c r="BC178" s="174">
        <v>135000</v>
      </c>
      <c r="BD178" s="174">
        <v>150000</v>
      </c>
      <c r="BE178" s="174">
        <v>150000</v>
      </c>
      <c r="BF178" s="174">
        <v>135000</v>
      </c>
      <c r="BK178" s="172" t="s">
        <v>283</v>
      </c>
    </row>
    <row r="179" spans="53:63" x14ac:dyDescent="0.3">
      <c r="BA179" s="173">
        <v>170</v>
      </c>
      <c r="BB179" s="174">
        <v>145000</v>
      </c>
      <c r="BC179" s="174">
        <v>135000</v>
      </c>
      <c r="BD179" s="174">
        <v>150000</v>
      </c>
      <c r="BE179" s="174">
        <v>150000</v>
      </c>
      <c r="BF179" s="174">
        <v>135000</v>
      </c>
      <c r="BK179" s="172" t="s">
        <v>283</v>
      </c>
    </row>
    <row r="180" spans="53:63" x14ac:dyDescent="0.3">
      <c r="BA180" s="173">
        <v>171</v>
      </c>
      <c r="BB180" s="174">
        <v>145000</v>
      </c>
      <c r="BC180" s="174">
        <v>135000</v>
      </c>
      <c r="BD180" s="174">
        <v>150000</v>
      </c>
      <c r="BE180" s="174">
        <v>150000</v>
      </c>
      <c r="BF180" s="174">
        <v>135000</v>
      </c>
      <c r="BK180" s="172" t="s">
        <v>283</v>
      </c>
    </row>
    <row r="181" spans="53:63" x14ac:dyDescent="0.3">
      <c r="BA181" s="173">
        <v>172</v>
      </c>
      <c r="BB181" s="174">
        <v>145000</v>
      </c>
      <c r="BC181" s="174">
        <v>135000</v>
      </c>
      <c r="BD181" s="174">
        <v>150000</v>
      </c>
      <c r="BE181" s="174">
        <v>150000</v>
      </c>
      <c r="BF181" s="174">
        <v>135000</v>
      </c>
      <c r="BK181" s="172" t="s">
        <v>283</v>
      </c>
    </row>
    <row r="182" spans="53:63" x14ac:dyDescent="0.3">
      <c r="BA182" s="173">
        <v>173</v>
      </c>
      <c r="BB182" s="174">
        <v>145000</v>
      </c>
      <c r="BC182" s="174">
        <v>135000</v>
      </c>
      <c r="BD182" s="174">
        <v>150000</v>
      </c>
      <c r="BE182" s="174">
        <v>150000</v>
      </c>
      <c r="BF182" s="174">
        <v>135000</v>
      </c>
      <c r="BK182" s="172" t="s">
        <v>283</v>
      </c>
    </row>
    <row r="183" spans="53:63" x14ac:dyDescent="0.3">
      <c r="BA183" s="173">
        <v>174</v>
      </c>
      <c r="BB183" s="174">
        <v>145000</v>
      </c>
      <c r="BC183" s="174">
        <v>135000</v>
      </c>
      <c r="BD183" s="174">
        <v>150000</v>
      </c>
      <c r="BE183" s="174">
        <v>150000</v>
      </c>
      <c r="BF183" s="174">
        <v>135000</v>
      </c>
      <c r="BK183" s="172" t="s">
        <v>283</v>
      </c>
    </row>
    <row r="184" spans="53:63" x14ac:dyDescent="0.3">
      <c r="BA184" s="173">
        <v>175</v>
      </c>
      <c r="BB184" s="174">
        <v>145000</v>
      </c>
      <c r="BC184" s="174">
        <v>135000</v>
      </c>
      <c r="BD184" s="174">
        <v>150000</v>
      </c>
      <c r="BE184" s="174">
        <v>150000</v>
      </c>
      <c r="BF184" s="174">
        <v>135000</v>
      </c>
      <c r="BK184" s="172" t="s">
        <v>283</v>
      </c>
    </row>
    <row r="185" spans="53:63" x14ac:dyDescent="0.3">
      <c r="BA185" s="173">
        <v>176</v>
      </c>
      <c r="BB185" s="174">
        <v>145000</v>
      </c>
      <c r="BC185" s="174">
        <v>135000</v>
      </c>
      <c r="BD185" s="174">
        <v>150000</v>
      </c>
      <c r="BE185" s="174">
        <v>150000</v>
      </c>
      <c r="BF185" s="174">
        <v>135000</v>
      </c>
      <c r="BK185" s="172" t="s">
        <v>283</v>
      </c>
    </row>
    <row r="186" spans="53:63" x14ac:dyDescent="0.3">
      <c r="BA186" s="173">
        <v>177</v>
      </c>
      <c r="BB186" s="174">
        <v>145000</v>
      </c>
      <c r="BC186" s="174">
        <v>135000</v>
      </c>
      <c r="BD186" s="174">
        <v>150000</v>
      </c>
      <c r="BE186" s="174">
        <v>150000</v>
      </c>
      <c r="BF186" s="174">
        <v>135000</v>
      </c>
      <c r="BK186" s="172" t="s">
        <v>283</v>
      </c>
    </row>
    <row r="187" spans="53:63" x14ac:dyDescent="0.3">
      <c r="BA187" s="173">
        <v>178</v>
      </c>
      <c r="BB187" s="174">
        <v>145000</v>
      </c>
      <c r="BC187" s="174">
        <v>135000</v>
      </c>
      <c r="BD187" s="174">
        <v>150000</v>
      </c>
      <c r="BE187" s="174">
        <v>150000</v>
      </c>
      <c r="BF187" s="174">
        <v>135000</v>
      </c>
      <c r="BK187" s="172" t="s">
        <v>283</v>
      </c>
    </row>
    <row r="188" spans="53:63" x14ac:dyDescent="0.3">
      <c r="BA188" s="173">
        <v>179</v>
      </c>
      <c r="BB188" s="174">
        <v>145000</v>
      </c>
      <c r="BC188" s="174">
        <v>135000</v>
      </c>
      <c r="BD188" s="174">
        <v>150000</v>
      </c>
      <c r="BE188" s="174">
        <v>150000</v>
      </c>
      <c r="BF188" s="174">
        <v>135000</v>
      </c>
      <c r="BK188" s="172" t="s">
        <v>283</v>
      </c>
    </row>
    <row r="189" spans="53:63" x14ac:dyDescent="0.3">
      <c r="BA189" s="173">
        <v>180</v>
      </c>
      <c r="BB189" s="174">
        <v>145000</v>
      </c>
      <c r="BC189" s="174">
        <v>135000</v>
      </c>
      <c r="BD189" s="174">
        <v>150000</v>
      </c>
      <c r="BE189" s="174">
        <v>150000</v>
      </c>
      <c r="BF189" s="174">
        <v>135000</v>
      </c>
      <c r="BK189" s="172" t="s">
        <v>283</v>
      </c>
    </row>
    <row r="190" spans="53:63" x14ac:dyDescent="0.3">
      <c r="BA190" s="173">
        <v>181</v>
      </c>
      <c r="BB190" s="174">
        <v>140000</v>
      </c>
      <c r="BC190" s="174">
        <v>135000</v>
      </c>
      <c r="BD190" s="174">
        <v>150000</v>
      </c>
      <c r="BE190" s="174">
        <v>150000</v>
      </c>
      <c r="BF190" s="174">
        <v>135000</v>
      </c>
      <c r="BK190" s="172" t="s">
        <v>283</v>
      </c>
    </row>
    <row r="191" spans="53:63" x14ac:dyDescent="0.3">
      <c r="BA191" s="173">
        <v>182</v>
      </c>
      <c r="BB191" s="174">
        <v>140000</v>
      </c>
      <c r="BC191" s="174">
        <v>135000</v>
      </c>
      <c r="BD191" s="174">
        <v>150000</v>
      </c>
      <c r="BE191" s="174">
        <v>150000</v>
      </c>
      <c r="BF191" s="174">
        <v>135000</v>
      </c>
      <c r="BK191" s="172" t="s">
        <v>283</v>
      </c>
    </row>
    <row r="192" spans="53:63" x14ac:dyDescent="0.3">
      <c r="BA192" s="173">
        <v>183</v>
      </c>
      <c r="BB192" s="174">
        <v>140000</v>
      </c>
      <c r="BC192" s="174">
        <v>135000</v>
      </c>
      <c r="BD192" s="174">
        <v>150000</v>
      </c>
      <c r="BE192" s="174">
        <v>150000</v>
      </c>
      <c r="BF192" s="174">
        <v>135000</v>
      </c>
      <c r="BK192" s="172" t="s">
        <v>283</v>
      </c>
    </row>
    <row r="193" spans="53:63" x14ac:dyDescent="0.3">
      <c r="BA193" s="173">
        <v>184</v>
      </c>
      <c r="BB193" s="174">
        <v>140000</v>
      </c>
      <c r="BC193" s="174">
        <v>135000</v>
      </c>
      <c r="BD193" s="174">
        <v>150000</v>
      </c>
      <c r="BE193" s="174">
        <v>150000</v>
      </c>
      <c r="BF193" s="174">
        <v>135000</v>
      </c>
      <c r="BK193" s="172" t="s">
        <v>283</v>
      </c>
    </row>
    <row r="194" spans="53:63" x14ac:dyDescent="0.3">
      <c r="BA194" s="173">
        <v>185</v>
      </c>
      <c r="BB194" s="174">
        <v>140000</v>
      </c>
      <c r="BC194" s="174">
        <v>135000</v>
      </c>
      <c r="BD194" s="174">
        <v>150000</v>
      </c>
      <c r="BE194" s="174">
        <v>150000</v>
      </c>
      <c r="BF194" s="174">
        <v>135000</v>
      </c>
      <c r="BK194" s="172" t="s">
        <v>283</v>
      </c>
    </row>
    <row r="195" spans="53:63" x14ac:dyDescent="0.3">
      <c r="BA195" s="173">
        <v>186</v>
      </c>
      <c r="BB195" s="174">
        <v>140000</v>
      </c>
      <c r="BC195" s="174">
        <v>135000</v>
      </c>
      <c r="BD195" s="174">
        <v>150000</v>
      </c>
      <c r="BE195" s="174">
        <v>150000</v>
      </c>
      <c r="BF195" s="174">
        <v>135000</v>
      </c>
      <c r="BK195" s="172" t="s">
        <v>283</v>
      </c>
    </row>
    <row r="196" spans="53:63" x14ac:dyDescent="0.3">
      <c r="BA196" s="173">
        <v>187</v>
      </c>
      <c r="BB196" s="174">
        <v>140000</v>
      </c>
      <c r="BC196" s="174">
        <v>135000</v>
      </c>
      <c r="BD196" s="174">
        <v>150000</v>
      </c>
      <c r="BE196" s="174">
        <v>150000</v>
      </c>
      <c r="BF196" s="174">
        <v>135000</v>
      </c>
      <c r="BK196" s="172" t="s">
        <v>283</v>
      </c>
    </row>
    <row r="197" spans="53:63" x14ac:dyDescent="0.3">
      <c r="BA197" s="173">
        <v>188</v>
      </c>
      <c r="BB197" s="174">
        <v>140000</v>
      </c>
      <c r="BC197" s="174">
        <v>135000</v>
      </c>
      <c r="BD197" s="174">
        <v>150000</v>
      </c>
      <c r="BE197" s="174">
        <v>150000</v>
      </c>
      <c r="BF197" s="174">
        <v>135000</v>
      </c>
      <c r="BK197" s="172" t="s">
        <v>283</v>
      </c>
    </row>
    <row r="198" spans="53:63" x14ac:dyDescent="0.3">
      <c r="BA198" s="173">
        <v>189</v>
      </c>
      <c r="BB198" s="174">
        <v>140000</v>
      </c>
      <c r="BC198" s="174">
        <v>135000</v>
      </c>
      <c r="BD198" s="174">
        <v>150000</v>
      </c>
      <c r="BE198" s="174">
        <v>150000</v>
      </c>
      <c r="BF198" s="174">
        <v>135000</v>
      </c>
      <c r="BK198" s="172" t="s">
        <v>283</v>
      </c>
    </row>
    <row r="199" spans="53:63" x14ac:dyDescent="0.3">
      <c r="BA199" s="173">
        <v>190</v>
      </c>
      <c r="BB199" s="174">
        <v>140000</v>
      </c>
      <c r="BC199" s="174">
        <v>135000</v>
      </c>
      <c r="BD199" s="174">
        <v>150000</v>
      </c>
      <c r="BE199" s="174">
        <v>150000</v>
      </c>
      <c r="BF199" s="174">
        <v>135000</v>
      </c>
      <c r="BK199" s="172" t="s">
        <v>283</v>
      </c>
    </row>
    <row r="200" spans="53:63" x14ac:dyDescent="0.3">
      <c r="BA200" s="173">
        <v>191</v>
      </c>
      <c r="BB200" s="174">
        <v>140000</v>
      </c>
      <c r="BC200" s="174">
        <v>135000</v>
      </c>
      <c r="BD200" s="174">
        <v>150000</v>
      </c>
      <c r="BE200" s="174">
        <v>150000</v>
      </c>
      <c r="BF200" s="174">
        <v>135000</v>
      </c>
      <c r="BK200" s="172" t="s">
        <v>283</v>
      </c>
    </row>
    <row r="201" spans="53:63" x14ac:dyDescent="0.3">
      <c r="BA201" s="173">
        <v>192</v>
      </c>
      <c r="BB201" s="174">
        <v>140000</v>
      </c>
      <c r="BC201" s="174">
        <v>135000</v>
      </c>
      <c r="BD201" s="174">
        <v>150000</v>
      </c>
      <c r="BE201" s="174">
        <v>150000</v>
      </c>
      <c r="BF201" s="174">
        <v>135000</v>
      </c>
      <c r="BK201" s="172" t="s">
        <v>283</v>
      </c>
    </row>
    <row r="202" spans="53:63" x14ac:dyDescent="0.3">
      <c r="BA202" s="173">
        <v>193</v>
      </c>
      <c r="BB202" s="174">
        <v>140000</v>
      </c>
      <c r="BC202" s="174">
        <v>135000</v>
      </c>
      <c r="BD202" s="174">
        <v>150000</v>
      </c>
      <c r="BE202" s="174">
        <v>150000</v>
      </c>
      <c r="BF202" s="174">
        <v>135000</v>
      </c>
      <c r="BK202" s="172" t="s">
        <v>283</v>
      </c>
    </row>
    <row r="203" spans="53:63" x14ac:dyDescent="0.3">
      <c r="BA203" s="173">
        <v>194</v>
      </c>
      <c r="BB203" s="174">
        <v>140000</v>
      </c>
      <c r="BC203" s="174">
        <v>135000</v>
      </c>
      <c r="BD203" s="174">
        <v>150000</v>
      </c>
      <c r="BE203" s="174">
        <v>150000</v>
      </c>
      <c r="BF203" s="174">
        <v>135000</v>
      </c>
      <c r="BK203" s="172" t="s">
        <v>283</v>
      </c>
    </row>
    <row r="204" spans="53:63" x14ac:dyDescent="0.3">
      <c r="BA204" s="173">
        <v>195</v>
      </c>
      <c r="BB204" s="174">
        <v>140000</v>
      </c>
      <c r="BC204" s="174">
        <v>135000</v>
      </c>
      <c r="BD204" s="174">
        <v>150000</v>
      </c>
      <c r="BE204" s="174">
        <v>150000</v>
      </c>
      <c r="BF204" s="174">
        <v>135000</v>
      </c>
      <c r="BK204" s="172" t="s">
        <v>283</v>
      </c>
    </row>
    <row r="205" spans="53:63" x14ac:dyDescent="0.3">
      <c r="BA205" s="173">
        <v>196</v>
      </c>
      <c r="BB205" s="174">
        <v>140000</v>
      </c>
      <c r="BC205" s="174">
        <v>135000</v>
      </c>
      <c r="BD205" s="174">
        <v>150000</v>
      </c>
      <c r="BE205" s="174">
        <v>150000</v>
      </c>
      <c r="BF205" s="174">
        <v>135000</v>
      </c>
      <c r="BK205" s="172" t="s">
        <v>283</v>
      </c>
    </row>
    <row r="206" spans="53:63" x14ac:dyDescent="0.3">
      <c r="BA206" s="173">
        <v>197</v>
      </c>
      <c r="BB206" s="174">
        <v>140000</v>
      </c>
      <c r="BC206" s="174">
        <v>135000</v>
      </c>
      <c r="BD206" s="174">
        <v>150000</v>
      </c>
      <c r="BE206" s="174">
        <v>150000</v>
      </c>
      <c r="BF206" s="174">
        <v>135000</v>
      </c>
      <c r="BK206" s="172" t="s">
        <v>283</v>
      </c>
    </row>
    <row r="207" spans="53:63" x14ac:dyDescent="0.3">
      <c r="BA207" s="173">
        <v>198</v>
      </c>
      <c r="BB207" s="174">
        <v>140000</v>
      </c>
      <c r="BC207" s="174">
        <v>135000</v>
      </c>
      <c r="BD207" s="174">
        <v>150000</v>
      </c>
      <c r="BE207" s="174">
        <v>150000</v>
      </c>
      <c r="BF207" s="174">
        <v>135000</v>
      </c>
      <c r="BK207" s="172" t="s">
        <v>283</v>
      </c>
    </row>
    <row r="208" spans="53:63" x14ac:dyDescent="0.3">
      <c r="BA208" s="173">
        <v>199</v>
      </c>
      <c r="BB208" s="174">
        <v>140000</v>
      </c>
      <c r="BC208" s="174">
        <v>135000</v>
      </c>
      <c r="BD208" s="174">
        <v>150000</v>
      </c>
      <c r="BE208" s="174">
        <v>150000</v>
      </c>
      <c r="BF208" s="174">
        <v>135000</v>
      </c>
      <c r="BK208" s="172" t="s">
        <v>283</v>
      </c>
    </row>
    <row r="209" spans="53:63" x14ac:dyDescent="0.3">
      <c r="BA209" s="173">
        <v>200</v>
      </c>
      <c r="BB209" s="174">
        <v>140000</v>
      </c>
      <c r="BC209" s="174">
        <v>126000</v>
      </c>
      <c r="BD209" s="174">
        <v>140000</v>
      </c>
      <c r="BE209" s="174">
        <v>150000</v>
      </c>
      <c r="BF209" s="174">
        <v>126000</v>
      </c>
      <c r="BK209" s="172" t="s">
        <v>283</v>
      </c>
    </row>
    <row r="210" spans="53:63" x14ac:dyDescent="0.3">
      <c r="BA210" s="173">
        <v>201</v>
      </c>
      <c r="BB210" s="174">
        <v>135000</v>
      </c>
      <c r="BC210" s="174">
        <v>126000</v>
      </c>
      <c r="BD210" s="174">
        <v>140000</v>
      </c>
      <c r="BE210" s="174">
        <v>130000</v>
      </c>
      <c r="BF210" s="174">
        <v>126000</v>
      </c>
      <c r="BK210" s="172" t="s">
        <v>284</v>
      </c>
    </row>
    <row r="211" spans="53:63" x14ac:dyDescent="0.3">
      <c r="BA211" s="173">
        <v>202</v>
      </c>
      <c r="BB211" s="174">
        <v>135000</v>
      </c>
      <c r="BC211" s="174">
        <v>126000</v>
      </c>
      <c r="BD211" s="174">
        <v>140000</v>
      </c>
      <c r="BE211" s="174">
        <v>130000</v>
      </c>
      <c r="BF211" s="174">
        <v>126000</v>
      </c>
      <c r="BK211" s="172" t="s">
        <v>284</v>
      </c>
    </row>
    <row r="212" spans="53:63" x14ac:dyDescent="0.3">
      <c r="BA212" s="173">
        <v>203</v>
      </c>
      <c r="BB212" s="174">
        <v>135000</v>
      </c>
      <c r="BC212" s="174">
        <v>126000</v>
      </c>
      <c r="BD212" s="174">
        <v>140000</v>
      </c>
      <c r="BE212" s="174">
        <v>130000</v>
      </c>
      <c r="BF212" s="174">
        <v>126000</v>
      </c>
      <c r="BK212" s="172" t="s">
        <v>284</v>
      </c>
    </row>
    <row r="213" spans="53:63" x14ac:dyDescent="0.3">
      <c r="BA213" s="173">
        <v>204</v>
      </c>
      <c r="BB213" s="174">
        <v>135000</v>
      </c>
      <c r="BC213" s="174">
        <v>126000</v>
      </c>
      <c r="BD213" s="174">
        <v>140000</v>
      </c>
      <c r="BE213" s="174">
        <v>130000</v>
      </c>
      <c r="BF213" s="174">
        <v>126000</v>
      </c>
      <c r="BK213" s="172" t="s">
        <v>284</v>
      </c>
    </row>
    <row r="214" spans="53:63" x14ac:dyDescent="0.3">
      <c r="BA214" s="173">
        <v>205</v>
      </c>
      <c r="BB214" s="174">
        <v>135000</v>
      </c>
      <c r="BC214" s="174">
        <v>126000</v>
      </c>
      <c r="BD214" s="174">
        <v>140000</v>
      </c>
      <c r="BE214" s="174">
        <v>130000</v>
      </c>
      <c r="BF214" s="174">
        <v>126000</v>
      </c>
      <c r="BK214" s="172" t="s">
        <v>284</v>
      </c>
    </row>
    <row r="215" spans="53:63" x14ac:dyDescent="0.3">
      <c r="BA215" s="173">
        <v>206</v>
      </c>
      <c r="BB215" s="174">
        <v>135000</v>
      </c>
      <c r="BC215" s="174">
        <v>126000</v>
      </c>
      <c r="BD215" s="174">
        <v>140000</v>
      </c>
      <c r="BE215" s="174">
        <v>130000</v>
      </c>
      <c r="BF215" s="174">
        <v>126000</v>
      </c>
      <c r="BK215" s="172" t="s">
        <v>284</v>
      </c>
    </row>
    <row r="216" spans="53:63" x14ac:dyDescent="0.3">
      <c r="BA216" s="173">
        <v>207</v>
      </c>
      <c r="BB216" s="174">
        <v>135000</v>
      </c>
      <c r="BC216" s="174">
        <v>126000</v>
      </c>
      <c r="BD216" s="174">
        <v>140000</v>
      </c>
      <c r="BE216" s="174">
        <v>130000</v>
      </c>
      <c r="BF216" s="174">
        <v>126000</v>
      </c>
      <c r="BK216" s="172" t="s">
        <v>284</v>
      </c>
    </row>
    <row r="217" spans="53:63" x14ac:dyDescent="0.3">
      <c r="BA217" s="173">
        <v>208</v>
      </c>
      <c r="BB217" s="174">
        <v>135000</v>
      </c>
      <c r="BC217" s="174">
        <v>126000</v>
      </c>
      <c r="BD217" s="174">
        <v>140000</v>
      </c>
      <c r="BE217" s="174">
        <v>130000</v>
      </c>
      <c r="BF217" s="174">
        <v>126000</v>
      </c>
      <c r="BK217" s="172" t="s">
        <v>284</v>
      </c>
    </row>
    <row r="218" spans="53:63" x14ac:dyDescent="0.3">
      <c r="BA218" s="173">
        <v>209</v>
      </c>
      <c r="BB218" s="174">
        <v>135000</v>
      </c>
      <c r="BC218" s="174">
        <v>126000</v>
      </c>
      <c r="BD218" s="174">
        <v>140000</v>
      </c>
      <c r="BE218" s="174">
        <v>130000</v>
      </c>
      <c r="BF218" s="174">
        <v>126000</v>
      </c>
      <c r="BK218" s="172" t="s">
        <v>284</v>
      </c>
    </row>
    <row r="219" spans="53:63" x14ac:dyDescent="0.3">
      <c r="BA219" s="173">
        <v>210</v>
      </c>
      <c r="BB219" s="174">
        <v>135000</v>
      </c>
      <c r="BC219" s="174">
        <v>126000</v>
      </c>
      <c r="BD219" s="174">
        <v>140000</v>
      </c>
      <c r="BE219" s="174">
        <v>130000</v>
      </c>
      <c r="BF219" s="174">
        <v>126000</v>
      </c>
      <c r="BK219" s="172" t="s">
        <v>284</v>
      </c>
    </row>
    <row r="220" spans="53:63" x14ac:dyDescent="0.3">
      <c r="BA220" s="173">
        <v>211</v>
      </c>
      <c r="BB220" s="174">
        <v>135000</v>
      </c>
      <c r="BC220" s="174">
        <v>126000</v>
      </c>
      <c r="BD220" s="174">
        <v>140000</v>
      </c>
      <c r="BE220" s="174">
        <v>130000</v>
      </c>
      <c r="BF220" s="174">
        <v>126000</v>
      </c>
      <c r="BK220" s="172" t="s">
        <v>284</v>
      </c>
    </row>
    <row r="221" spans="53:63" x14ac:dyDescent="0.3">
      <c r="BA221" s="173">
        <v>212</v>
      </c>
      <c r="BB221" s="174">
        <v>135000</v>
      </c>
      <c r="BC221" s="174">
        <v>126000</v>
      </c>
      <c r="BD221" s="174">
        <v>140000</v>
      </c>
      <c r="BE221" s="174">
        <v>130000</v>
      </c>
      <c r="BF221" s="174">
        <v>126000</v>
      </c>
      <c r="BK221" s="172" t="s">
        <v>284</v>
      </c>
    </row>
    <row r="222" spans="53:63" x14ac:dyDescent="0.3">
      <c r="BA222" s="173">
        <v>213</v>
      </c>
      <c r="BB222" s="174">
        <v>135000</v>
      </c>
      <c r="BC222" s="174">
        <v>126000</v>
      </c>
      <c r="BD222" s="174">
        <v>140000</v>
      </c>
      <c r="BE222" s="174">
        <v>130000</v>
      </c>
      <c r="BF222" s="174">
        <v>126000</v>
      </c>
      <c r="BK222" s="172" t="s">
        <v>284</v>
      </c>
    </row>
    <row r="223" spans="53:63" x14ac:dyDescent="0.3">
      <c r="BA223" s="173">
        <v>214</v>
      </c>
      <c r="BB223" s="174">
        <v>135000</v>
      </c>
      <c r="BC223" s="174">
        <v>126000</v>
      </c>
      <c r="BD223" s="174">
        <v>140000</v>
      </c>
      <c r="BE223" s="174">
        <v>130000</v>
      </c>
      <c r="BF223" s="174">
        <v>126000</v>
      </c>
      <c r="BK223" s="172" t="s">
        <v>284</v>
      </c>
    </row>
    <row r="224" spans="53:63" x14ac:dyDescent="0.3">
      <c r="BA224" s="173">
        <v>215</v>
      </c>
      <c r="BB224" s="174">
        <v>135000</v>
      </c>
      <c r="BC224" s="174">
        <v>126000</v>
      </c>
      <c r="BD224" s="174">
        <v>140000</v>
      </c>
      <c r="BE224" s="174">
        <v>130000</v>
      </c>
      <c r="BF224" s="174">
        <v>126000</v>
      </c>
      <c r="BK224" s="172" t="s">
        <v>284</v>
      </c>
    </row>
    <row r="225" spans="53:63" x14ac:dyDescent="0.3">
      <c r="BA225" s="173">
        <v>216</v>
      </c>
      <c r="BB225" s="174">
        <v>135000</v>
      </c>
      <c r="BC225" s="174">
        <v>126000</v>
      </c>
      <c r="BD225" s="174">
        <v>140000</v>
      </c>
      <c r="BE225" s="174">
        <v>130000</v>
      </c>
      <c r="BF225" s="174">
        <v>126000</v>
      </c>
      <c r="BK225" s="172" t="s">
        <v>284</v>
      </c>
    </row>
    <row r="226" spans="53:63" x14ac:dyDescent="0.3">
      <c r="BA226" s="173">
        <v>217</v>
      </c>
      <c r="BB226" s="174">
        <v>135000</v>
      </c>
      <c r="BC226" s="174">
        <v>126000</v>
      </c>
      <c r="BD226" s="174">
        <v>140000</v>
      </c>
      <c r="BE226" s="174">
        <v>130000</v>
      </c>
      <c r="BF226" s="174">
        <v>126000</v>
      </c>
      <c r="BK226" s="172" t="s">
        <v>284</v>
      </c>
    </row>
    <row r="227" spans="53:63" x14ac:dyDescent="0.3">
      <c r="BA227" s="173">
        <v>218</v>
      </c>
      <c r="BB227" s="174">
        <v>135000</v>
      </c>
      <c r="BC227" s="174">
        <v>126000</v>
      </c>
      <c r="BD227" s="174">
        <v>140000</v>
      </c>
      <c r="BE227" s="174">
        <v>130000</v>
      </c>
      <c r="BF227" s="174">
        <v>126000</v>
      </c>
      <c r="BK227" s="172" t="s">
        <v>284</v>
      </c>
    </row>
    <row r="228" spans="53:63" x14ac:dyDescent="0.3">
      <c r="BA228" s="173">
        <v>219</v>
      </c>
      <c r="BB228" s="174">
        <v>135000</v>
      </c>
      <c r="BC228" s="174">
        <v>126000</v>
      </c>
      <c r="BD228" s="174">
        <v>140000</v>
      </c>
      <c r="BE228" s="174">
        <v>130000</v>
      </c>
      <c r="BF228" s="174">
        <v>126000</v>
      </c>
      <c r="BK228" s="172" t="s">
        <v>284</v>
      </c>
    </row>
    <row r="229" spans="53:63" x14ac:dyDescent="0.3">
      <c r="BA229" s="173">
        <v>220</v>
      </c>
      <c r="BB229" s="174">
        <v>135000</v>
      </c>
      <c r="BC229" s="174">
        <v>126000</v>
      </c>
      <c r="BD229" s="174">
        <v>140000</v>
      </c>
      <c r="BE229" s="174">
        <v>130000</v>
      </c>
      <c r="BF229" s="174">
        <v>126000</v>
      </c>
      <c r="BK229" s="172" t="s">
        <v>284</v>
      </c>
    </row>
    <row r="230" spans="53:63" x14ac:dyDescent="0.3">
      <c r="BA230" s="173">
        <v>221</v>
      </c>
      <c r="BB230" s="174">
        <v>135000</v>
      </c>
      <c r="BC230" s="174">
        <v>126000</v>
      </c>
      <c r="BD230" s="174">
        <v>140000</v>
      </c>
      <c r="BE230" s="174">
        <v>130000</v>
      </c>
      <c r="BF230" s="174">
        <v>126000</v>
      </c>
      <c r="BK230" s="172" t="s">
        <v>284</v>
      </c>
    </row>
    <row r="231" spans="53:63" x14ac:dyDescent="0.3">
      <c r="BA231" s="173">
        <v>222</v>
      </c>
      <c r="BB231" s="174">
        <v>135000</v>
      </c>
      <c r="BC231" s="174">
        <v>126000</v>
      </c>
      <c r="BD231" s="174">
        <v>140000</v>
      </c>
      <c r="BE231" s="174">
        <v>130000</v>
      </c>
      <c r="BF231" s="174">
        <v>126000</v>
      </c>
      <c r="BK231" s="172" t="s">
        <v>284</v>
      </c>
    </row>
    <row r="232" spans="53:63" x14ac:dyDescent="0.3">
      <c r="BA232" s="173">
        <v>223</v>
      </c>
      <c r="BB232" s="174">
        <v>135000</v>
      </c>
      <c r="BC232" s="174">
        <v>126000</v>
      </c>
      <c r="BD232" s="174">
        <v>140000</v>
      </c>
      <c r="BE232" s="174">
        <v>130000</v>
      </c>
      <c r="BF232" s="174">
        <v>126000</v>
      </c>
      <c r="BK232" s="172" t="s">
        <v>284</v>
      </c>
    </row>
    <row r="233" spans="53:63" x14ac:dyDescent="0.3">
      <c r="BA233" s="173">
        <v>224</v>
      </c>
      <c r="BB233" s="174">
        <v>135000</v>
      </c>
      <c r="BC233" s="174">
        <v>126000</v>
      </c>
      <c r="BD233" s="174">
        <v>140000</v>
      </c>
      <c r="BE233" s="174">
        <v>130000</v>
      </c>
      <c r="BF233" s="174">
        <v>126000</v>
      </c>
      <c r="BK233" s="172" t="s">
        <v>284</v>
      </c>
    </row>
    <row r="234" spans="53:63" x14ac:dyDescent="0.3">
      <c r="BA234" s="173">
        <v>225</v>
      </c>
      <c r="BB234" s="174">
        <v>135000</v>
      </c>
      <c r="BC234" s="174">
        <v>126000</v>
      </c>
      <c r="BD234" s="174">
        <v>140000</v>
      </c>
      <c r="BE234" s="174">
        <v>130000</v>
      </c>
      <c r="BF234" s="174">
        <v>126000</v>
      </c>
      <c r="BK234" s="172" t="s">
        <v>284</v>
      </c>
    </row>
    <row r="235" spans="53:63" x14ac:dyDescent="0.3">
      <c r="BA235" s="173">
        <v>226</v>
      </c>
      <c r="BB235" s="174">
        <v>135000</v>
      </c>
      <c r="BC235" s="174">
        <v>126000</v>
      </c>
      <c r="BD235" s="174">
        <v>140000</v>
      </c>
      <c r="BE235" s="174">
        <v>130000</v>
      </c>
      <c r="BF235" s="174">
        <v>126000</v>
      </c>
      <c r="BK235" s="172" t="s">
        <v>284</v>
      </c>
    </row>
    <row r="236" spans="53:63" x14ac:dyDescent="0.3">
      <c r="BA236" s="173">
        <v>227</v>
      </c>
      <c r="BB236" s="174">
        <v>135000</v>
      </c>
      <c r="BC236" s="174">
        <v>126000</v>
      </c>
      <c r="BD236" s="174">
        <v>140000</v>
      </c>
      <c r="BE236" s="174">
        <v>130000</v>
      </c>
      <c r="BF236" s="174">
        <v>126000</v>
      </c>
      <c r="BK236" s="172" t="s">
        <v>284</v>
      </c>
    </row>
    <row r="237" spans="53:63" x14ac:dyDescent="0.3">
      <c r="BA237" s="173">
        <v>228</v>
      </c>
      <c r="BB237" s="174">
        <v>135000</v>
      </c>
      <c r="BC237" s="174">
        <v>126000</v>
      </c>
      <c r="BD237" s="174">
        <v>140000</v>
      </c>
      <c r="BE237" s="174">
        <v>130000</v>
      </c>
      <c r="BF237" s="174">
        <v>126000</v>
      </c>
      <c r="BK237" s="172" t="s">
        <v>284</v>
      </c>
    </row>
    <row r="238" spans="53:63" x14ac:dyDescent="0.3">
      <c r="BA238" s="173">
        <v>229</v>
      </c>
      <c r="BB238" s="174">
        <v>135000</v>
      </c>
      <c r="BC238" s="174">
        <v>126000</v>
      </c>
      <c r="BD238" s="174">
        <v>140000</v>
      </c>
      <c r="BE238" s="174">
        <v>130000</v>
      </c>
      <c r="BF238" s="174">
        <v>126000</v>
      </c>
      <c r="BK238" s="172" t="s">
        <v>284</v>
      </c>
    </row>
    <row r="239" spans="53:63" x14ac:dyDescent="0.3">
      <c r="BA239" s="173">
        <v>230</v>
      </c>
      <c r="BB239" s="174">
        <v>135000</v>
      </c>
      <c r="BC239" s="174">
        <v>126000</v>
      </c>
      <c r="BD239" s="174">
        <v>140000</v>
      </c>
      <c r="BE239" s="174">
        <v>130000</v>
      </c>
      <c r="BF239" s="174">
        <v>126000</v>
      </c>
      <c r="BK239" s="172" t="s">
        <v>284</v>
      </c>
    </row>
    <row r="240" spans="53:63" x14ac:dyDescent="0.3">
      <c r="BA240" s="173">
        <v>231</v>
      </c>
      <c r="BB240" s="174">
        <v>135000</v>
      </c>
      <c r="BC240" s="174">
        <v>126000</v>
      </c>
      <c r="BD240" s="174">
        <v>140000</v>
      </c>
      <c r="BE240" s="174">
        <v>130000</v>
      </c>
      <c r="BF240" s="174">
        <v>126000</v>
      </c>
      <c r="BK240" s="172" t="s">
        <v>284</v>
      </c>
    </row>
    <row r="241" spans="53:63" x14ac:dyDescent="0.3">
      <c r="BA241" s="173">
        <v>232</v>
      </c>
      <c r="BB241" s="174">
        <v>135000</v>
      </c>
      <c r="BC241" s="174">
        <v>126000</v>
      </c>
      <c r="BD241" s="174">
        <v>140000</v>
      </c>
      <c r="BE241" s="174">
        <v>130000</v>
      </c>
      <c r="BF241" s="174">
        <v>126000</v>
      </c>
      <c r="BK241" s="172" t="s">
        <v>284</v>
      </c>
    </row>
    <row r="242" spans="53:63" x14ac:dyDescent="0.3">
      <c r="BA242" s="173">
        <v>233</v>
      </c>
      <c r="BB242" s="174">
        <v>135000</v>
      </c>
      <c r="BC242" s="174">
        <v>126000</v>
      </c>
      <c r="BD242" s="174">
        <v>140000</v>
      </c>
      <c r="BE242" s="174">
        <v>130000</v>
      </c>
      <c r="BF242" s="174">
        <v>126000</v>
      </c>
      <c r="BK242" s="172" t="s">
        <v>284</v>
      </c>
    </row>
    <row r="243" spans="53:63" x14ac:dyDescent="0.3">
      <c r="BA243" s="173">
        <v>234</v>
      </c>
      <c r="BB243" s="174">
        <v>135000</v>
      </c>
      <c r="BC243" s="174">
        <v>126000</v>
      </c>
      <c r="BD243" s="174">
        <v>140000</v>
      </c>
      <c r="BE243" s="174">
        <v>130000</v>
      </c>
      <c r="BF243" s="174">
        <v>126000</v>
      </c>
      <c r="BK243" s="172" t="s">
        <v>284</v>
      </c>
    </row>
    <row r="244" spans="53:63" x14ac:dyDescent="0.3">
      <c r="BA244" s="173">
        <v>235</v>
      </c>
      <c r="BB244" s="174">
        <v>135000</v>
      </c>
      <c r="BC244" s="174">
        <v>126000</v>
      </c>
      <c r="BD244" s="174">
        <v>140000</v>
      </c>
      <c r="BE244" s="174">
        <v>130000</v>
      </c>
      <c r="BF244" s="174">
        <v>126000</v>
      </c>
      <c r="BK244" s="172" t="s">
        <v>284</v>
      </c>
    </row>
    <row r="245" spans="53:63" x14ac:dyDescent="0.3">
      <c r="BA245" s="173">
        <v>236</v>
      </c>
      <c r="BB245" s="174">
        <v>135000</v>
      </c>
      <c r="BC245" s="174">
        <v>126000</v>
      </c>
      <c r="BD245" s="174">
        <v>140000</v>
      </c>
      <c r="BE245" s="174">
        <v>130000</v>
      </c>
      <c r="BF245" s="174">
        <v>126000</v>
      </c>
      <c r="BK245" s="172" t="s">
        <v>284</v>
      </c>
    </row>
    <row r="246" spans="53:63" x14ac:dyDescent="0.3">
      <c r="BA246" s="173">
        <v>237</v>
      </c>
      <c r="BB246" s="174">
        <v>135000</v>
      </c>
      <c r="BC246" s="174">
        <v>126000</v>
      </c>
      <c r="BD246" s="174">
        <v>140000</v>
      </c>
      <c r="BE246" s="174">
        <v>130000</v>
      </c>
      <c r="BF246" s="174">
        <v>126000</v>
      </c>
      <c r="BK246" s="172" t="s">
        <v>284</v>
      </c>
    </row>
    <row r="247" spans="53:63" x14ac:dyDescent="0.3">
      <c r="BA247" s="173">
        <v>238</v>
      </c>
      <c r="BB247" s="174">
        <v>135000</v>
      </c>
      <c r="BC247" s="174">
        <v>126000</v>
      </c>
      <c r="BD247" s="174">
        <v>140000</v>
      </c>
      <c r="BE247" s="174">
        <v>130000</v>
      </c>
      <c r="BF247" s="174">
        <v>126000</v>
      </c>
      <c r="BK247" s="172" t="s">
        <v>284</v>
      </c>
    </row>
    <row r="248" spans="53:63" x14ac:dyDescent="0.3">
      <c r="BA248" s="173">
        <v>239</v>
      </c>
      <c r="BB248" s="174">
        <v>135000</v>
      </c>
      <c r="BC248" s="174">
        <v>126000</v>
      </c>
      <c r="BD248" s="174">
        <v>140000</v>
      </c>
      <c r="BE248" s="174">
        <v>130000</v>
      </c>
      <c r="BF248" s="174">
        <v>126000</v>
      </c>
      <c r="BK248" s="172" t="s">
        <v>284</v>
      </c>
    </row>
    <row r="249" spans="53:63" x14ac:dyDescent="0.3">
      <c r="BA249" s="173">
        <v>240</v>
      </c>
      <c r="BB249" s="174">
        <v>135000</v>
      </c>
      <c r="BC249" s="174">
        <v>126000</v>
      </c>
      <c r="BD249" s="174">
        <v>140000</v>
      </c>
      <c r="BE249" s="174">
        <v>130000</v>
      </c>
      <c r="BF249" s="174">
        <v>126000</v>
      </c>
      <c r="BK249" s="172" t="s">
        <v>284</v>
      </c>
    </row>
    <row r="250" spans="53:63" x14ac:dyDescent="0.3">
      <c r="BA250" s="173">
        <v>241</v>
      </c>
      <c r="BB250" s="174">
        <v>135000</v>
      </c>
      <c r="BC250" s="174">
        <v>126000</v>
      </c>
      <c r="BD250" s="174">
        <v>140000</v>
      </c>
      <c r="BE250" s="174">
        <v>130000</v>
      </c>
      <c r="BF250" s="174">
        <v>126000</v>
      </c>
      <c r="BK250" s="172" t="s">
        <v>284</v>
      </c>
    </row>
    <row r="251" spans="53:63" x14ac:dyDescent="0.3">
      <c r="BA251" s="173">
        <v>242</v>
      </c>
      <c r="BB251" s="174">
        <v>135000</v>
      </c>
      <c r="BC251" s="174">
        <v>126000</v>
      </c>
      <c r="BD251" s="174">
        <v>140000</v>
      </c>
      <c r="BE251" s="174">
        <v>130000</v>
      </c>
      <c r="BF251" s="174">
        <v>126000</v>
      </c>
      <c r="BK251" s="172" t="s">
        <v>284</v>
      </c>
    </row>
    <row r="252" spans="53:63" x14ac:dyDescent="0.3">
      <c r="BA252" s="173">
        <v>243</v>
      </c>
      <c r="BB252" s="174">
        <v>135000</v>
      </c>
      <c r="BC252" s="174">
        <v>126000</v>
      </c>
      <c r="BD252" s="174">
        <v>140000</v>
      </c>
      <c r="BE252" s="174">
        <v>130000</v>
      </c>
      <c r="BF252" s="174">
        <v>126000</v>
      </c>
      <c r="BK252" s="172" t="s">
        <v>284</v>
      </c>
    </row>
    <row r="253" spans="53:63" x14ac:dyDescent="0.3">
      <c r="BA253" s="173">
        <v>244</v>
      </c>
      <c r="BB253" s="174">
        <v>135000</v>
      </c>
      <c r="BC253" s="174">
        <v>126000</v>
      </c>
      <c r="BD253" s="174">
        <v>140000</v>
      </c>
      <c r="BE253" s="174">
        <v>130000</v>
      </c>
      <c r="BF253" s="174">
        <v>126000</v>
      </c>
      <c r="BK253" s="172" t="s">
        <v>284</v>
      </c>
    </row>
    <row r="254" spans="53:63" x14ac:dyDescent="0.3">
      <c r="BA254" s="173">
        <v>245</v>
      </c>
      <c r="BB254" s="174">
        <v>135000</v>
      </c>
      <c r="BC254" s="174">
        <v>126000</v>
      </c>
      <c r="BD254" s="174">
        <v>140000</v>
      </c>
      <c r="BE254" s="174">
        <v>130000</v>
      </c>
      <c r="BF254" s="174">
        <v>126000</v>
      </c>
      <c r="BK254" s="172" t="s">
        <v>284</v>
      </c>
    </row>
    <row r="255" spans="53:63" x14ac:dyDescent="0.3">
      <c r="BA255" s="173">
        <v>246</v>
      </c>
      <c r="BB255" s="174">
        <v>135000</v>
      </c>
      <c r="BC255" s="174">
        <v>126000</v>
      </c>
      <c r="BD255" s="174">
        <v>140000</v>
      </c>
      <c r="BE255" s="174">
        <v>130000</v>
      </c>
      <c r="BF255" s="174">
        <v>126000</v>
      </c>
      <c r="BK255" s="172" t="s">
        <v>284</v>
      </c>
    </row>
    <row r="256" spans="53:63" x14ac:dyDescent="0.3">
      <c r="BA256" s="173">
        <v>247</v>
      </c>
      <c r="BB256" s="174">
        <v>135000</v>
      </c>
      <c r="BC256" s="174">
        <v>126000</v>
      </c>
      <c r="BD256" s="174">
        <v>140000</v>
      </c>
      <c r="BE256" s="174">
        <v>130000</v>
      </c>
      <c r="BF256" s="174">
        <v>126000</v>
      </c>
      <c r="BK256" s="172" t="s">
        <v>284</v>
      </c>
    </row>
    <row r="257" spans="53:63" x14ac:dyDescent="0.3">
      <c r="BA257" s="173">
        <v>248</v>
      </c>
      <c r="BB257" s="174">
        <v>135000</v>
      </c>
      <c r="BC257" s="174">
        <v>126000</v>
      </c>
      <c r="BD257" s="174">
        <v>140000</v>
      </c>
      <c r="BE257" s="174">
        <v>130000</v>
      </c>
      <c r="BF257" s="174">
        <v>126000</v>
      </c>
      <c r="BK257" s="172" t="s">
        <v>284</v>
      </c>
    </row>
    <row r="258" spans="53:63" x14ac:dyDescent="0.3">
      <c r="BA258" s="173">
        <v>249</v>
      </c>
      <c r="BB258" s="174">
        <v>135000</v>
      </c>
      <c r="BC258" s="174">
        <v>126000</v>
      </c>
      <c r="BD258" s="174">
        <v>140000</v>
      </c>
      <c r="BE258" s="174">
        <v>130000</v>
      </c>
      <c r="BF258" s="174">
        <v>126000</v>
      </c>
      <c r="BK258" s="172" t="s">
        <v>284</v>
      </c>
    </row>
    <row r="259" spans="53:63" x14ac:dyDescent="0.3">
      <c r="BA259" s="173">
        <v>250</v>
      </c>
      <c r="BB259" s="174">
        <v>135000</v>
      </c>
      <c r="BC259" s="174">
        <v>117000</v>
      </c>
      <c r="BD259" s="174">
        <v>130000</v>
      </c>
      <c r="BE259" s="174">
        <v>130000</v>
      </c>
      <c r="BF259" s="174">
        <v>117000</v>
      </c>
      <c r="BK259" s="172" t="s">
        <v>284</v>
      </c>
    </row>
    <row r="260" spans="53:63" x14ac:dyDescent="0.3">
      <c r="BA260" s="173">
        <v>251</v>
      </c>
      <c r="BB260" s="174">
        <v>135000</v>
      </c>
      <c r="BC260" s="174">
        <v>117000</v>
      </c>
      <c r="BD260" s="174">
        <v>130000</v>
      </c>
      <c r="BE260" s="174">
        <v>130000</v>
      </c>
      <c r="BF260" s="174">
        <v>117000</v>
      </c>
      <c r="BK260" s="172" t="s">
        <v>284</v>
      </c>
    </row>
    <row r="261" spans="53:63" x14ac:dyDescent="0.3">
      <c r="BA261" s="173">
        <v>252</v>
      </c>
      <c r="BB261" s="174">
        <v>135000</v>
      </c>
      <c r="BC261" s="174">
        <v>117000</v>
      </c>
      <c r="BD261" s="174">
        <v>130000</v>
      </c>
      <c r="BE261" s="174">
        <v>130000</v>
      </c>
      <c r="BF261" s="174">
        <v>117000</v>
      </c>
      <c r="BK261" s="172" t="s">
        <v>284</v>
      </c>
    </row>
    <row r="262" spans="53:63" x14ac:dyDescent="0.3">
      <c r="BA262" s="173">
        <v>253</v>
      </c>
      <c r="BB262" s="174">
        <v>135000</v>
      </c>
      <c r="BC262" s="174">
        <v>117000</v>
      </c>
      <c r="BD262" s="174">
        <v>130000</v>
      </c>
      <c r="BE262" s="174">
        <v>130000</v>
      </c>
      <c r="BF262" s="174">
        <v>117000</v>
      </c>
      <c r="BK262" s="172" t="s">
        <v>284</v>
      </c>
    </row>
    <row r="263" spans="53:63" x14ac:dyDescent="0.3">
      <c r="BA263" s="173">
        <v>254</v>
      </c>
      <c r="BB263" s="174">
        <v>135000</v>
      </c>
      <c r="BC263" s="174">
        <v>117000</v>
      </c>
      <c r="BD263" s="174">
        <v>130000</v>
      </c>
      <c r="BE263" s="174">
        <v>130000</v>
      </c>
      <c r="BF263" s="174">
        <v>117000</v>
      </c>
      <c r="BK263" s="172" t="s">
        <v>284</v>
      </c>
    </row>
    <row r="264" spans="53:63" x14ac:dyDescent="0.3">
      <c r="BA264" s="173">
        <v>255</v>
      </c>
      <c r="BB264" s="174">
        <v>135000</v>
      </c>
      <c r="BC264" s="174">
        <v>117000</v>
      </c>
      <c r="BD264" s="174">
        <v>130000</v>
      </c>
      <c r="BE264" s="174">
        <v>130000</v>
      </c>
      <c r="BF264" s="174">
        <v>117000</v>
      </c>
      <c r="BK264" s="172" t="s">
        <v>284</v>
      </c>
    </row>
    <row r="265" spans="53:63" x14ac:dyDescent="0.3">
      <c r="BA265" s="173">
        <v>256</v>
      </c>
      <c r="BB265" s="174">
        <v>135000</v>
      </c>
      <c r="BC265" s="174">
        <v>117000</v>
      </c>
      <c r="BD265" s="174">
        <v>130000</v>
      </c>
      <c r="BE265" s="174">
        <v>130000</v>
      </c>
      <c r="BF265" s="174">
        <v>117000</v>
      </c>
      <c r="BK265" s="172" t="s">
        <v>284</v>
      </c>
    </row>
    <row r="266" spans="53:63" x14ac:dyDescent="0.3">
      <c r="BA266" s="173">
        <v>257</v>
      </c>
      <c r="BB266" s="174">
        <v>135000</v>
      </c>
      <c r="BC266" s="174">
        <v>117000</v>
      </c>
      <c r="BD266" s="174">
        <v>130000</v>
      </c>
      <c r="BE266" s="174">
        <v>130000</v>
      </c>
      <c r="BF266" s="174">
        <v>117000</v>
      </c>
      <c r="BK266" s="172" t="s">
        <v>284</v>
      </c>
    </row>
    <row r="267" spans="53:63" x14ac:dyDescent="0.3">
      <c r="BA267" s="173">
        <v>258</v>
      </c>
      <c r="BB267" s="174">
        <v>135000</v>
      </c>
      <c r="BC267" s="174">
        <v>117000</v>
      </c>
      <c r="BD267" s="174">
        <v>130000</v>
      </c>
      <c r="BE267" s="174">
        <v>130000</v>
      </c>
      <c r="BF267" s="174">
        <v>117000</v>
      </c>
      <c r="BK267" s="172" t="s">
        <v>284</v>
      </c>
    </row>
    <row r="268" spans="53:63" x14ac:dyDescent="0.3">
      <c r="BA268" s="173">
        <v>259</v>
      </c>
      <c r="BB268" s="174">
        <v>135000</v>
      </c>
      <c r="BC268" s="174">
        <v>117000</v>
      </c>
      <c r="BD268" s="174">
        <v>130000</v>
      </c>
      <c r="BE268" s="174">
        <v>130000</v>
      </c>
      <c r="BF268" s="174">
        <v>117000</v>
      </c>
      <c r="BK268" s="172" t="s">
        <v>284</v>
      </c>
    </row>
    <row r="269" spans="53:63" x14ac:dyDescent="0.3">
      <c r="BA269" s="173">
        <v>260</v>
      </c>
      <c r="BB269" s="174">
        <v>135000</v>
      </c>
      <c r="BC269" s="174">
        <v>117000</v>
      </c>
      <c r="BD269" s="174">
        <v>130000</v>
      </c>
      <c r="BE269" s="174">
        <v>130000</v>
      </c>
      <c r="BF269" s="174">
        <v>117000</v>
      </c>
      <c r="BK269" s="172" t="s">
        <v>284</v>
      </c>
    </row>
    <row r="270" spans="53:63" x14ac:dyDescent="0.3">
      <c r="BA270" s="173">
        <v>261</v>
      </c>
      <c r="BB270" s="174">
        <v>135000</v>
      </c>
      <c r="BC270" s="174">
        <v>117000</v>
      </c>
      <c r="BD270" s="174">
        <v>130000</v>
      </c>
      <c r="BE270" s="174">
        <v>130000</v>
      </c>
      <c r="BF270" s="174">
        <v>117000</v>
      </c>
      <c r="BK270" s="172" t="s">
        <v>284</v>
      </c>
    </row>
    <row r="271" spans="53:63" x14ac:dyDescent="0.3">
      <c r="BA271" s="173">
        <v>262</v>
      </c>
      <c r="BB271" s="174">
        <v>135000</v>
      </c>
      <c r="BC271" s="174">
        <v>117000</v>
      </c>
      <c r="BD271" s="174">
        <v>130000</v>
      </c>
      <c r="BE271" s="174">
        <v>130000</v>
      </c>
      <c r="BF271" s="174">
        <v>117000</v>
      </c>
      <c r="BK271" s="172" t="s">
        <v>284</v>
      </c>
    </row>
    <row r="272" spans="53:63" x14ac:dyDescent="0.3">
      <c r="BA272" s="173">
        <v>263</v>
      </c>
      <c r="BB272" s="174">
        <v>135000</v>
      </c>
      <c r="BC272" s="174">
        <v>117000</v>
      </c>
      <c r="BD272" s="174">
        <v>130000</v>
      </c>
      <c r="BE272" s="174">
        <v>130000</v>
      </c>
      <c r="BF272" s="174">
        <v>117000</v>
      </c>
      <c r="BK272" s="172" t="s">
        <v>284</v>
      </c>
    </row>
    <row r="273" spans="53:63" x14ac:dyDescent="0.3">
      <c r="BA273" s="173">
        <v>264</v>
      </c>
      <c r="BB273" s="174">
        <v>135000</v>
      </c>
      <c r="BC273" s="174">
        <v>117000</v>
      </c>
      <c r="BD273" s="174">
        <v>130000</v>
      </c>
      <c r="BE273" s="174">
        <v>130000</v>
      </c>
      <c r="BF273" s="174">
        <v>117000</v>
      </c>
      <c r="BK273" s="172" t="s">
        <v>284</v>
      </c>
    </row>
    <row r="274" spans="53:63" x14ac:dyDescent="0.3">
      <c r="BA274" s="173">
        <v>265</v>
      </c>
      <c r="BB274" s="174">
        <v>135000</v>
      </c>
      <c r="BC274" s="174">
        <v>117000</v>
      </c>
      <c r="BD274" s="174">
        <v>130000</v>
      </c>
      <c r="BE274" s="174">
        <v>130000</v>
      </c>
      <c r="BF274" s="174">
        <v>117000</v>
      </c>
      <c r="BK274" s="172" t="s">
        <v>284</v>
      </c>
    </row>
    <row r="275" spans="53:63" x14ac:dyDescent="0.3">
      <c r="BA275" s="173">
        <v>266</v>
      </c>
      <c r="BB275" s="174">
        <v>135000</v>
      </c>
      <c r="BC275" s="174">
        <v>117000</v>
      </c>
      <c r="BD275" s="174">
        <v>130000</v>
      </c>
      <c r="BE275" s="174">
        <v>130000</v>
      </c>
      <c r="BF275" s="174">
        <v>117000</v>
      </c>
      <c r="BK275" s="172" t="s">
        <v>284</v>
      </c>
    </row>
    <row r="276" spans="53:63" x14ac:dyDescent="0.3">
      <c r="BA276" s="173">
        <v>267</v>
      </c>
      <c r="BB276" s="174">
        <v>135000</v>
      </c>
      <c r="BC276" s="174">
        <v>117000</v>
      </c>
      <c r="BD276" s="174">
        <v>130000</v>
      </c>
      <c r="BE276" s="174">
        <v>130000</v>
      </c>
      <c r="BF276" s="174">
        <v>117000</v>
      </c>
      <c r="BK276" s="172" t="s">
        <v>284</v>
      </c>
    </row>
    <row r="277" spans="53:63" x14ac:dyDescent="0.3">
      <c r="BA277" s="173">
        <v>268</v>
      </c>
      <c r="BB277" s="174">
        <v>135000</v>
      </c>
      <c r="BC277" s="174">
        <v>117000</v>
      </c>
      <c r="BD277" s="174">
        <v>130000</v>
      </c>
      <c r="BE277" s="174">
        <v>130000</v>
      </c>
      <c r="BF277" s="174">
        <v>117000</v>
      </c>
      <c r="BK277" s="172" t="s">
        <v>284</v>
      </c>
    </row>
    <row r="278" spans="53:63" x14ac:dyDescent="0.3">
      <c r="BA278" s="173">
        <v>269</v>
      </c>
      <c r="BB278" s="174">
        <v>135000</v>
      </c>
      <c r="BC278" s="174">
        <v>117000</v>
      </c>
      <c r="BD278" s="174">
        <v>130000</v>
      </c>
      <c r="BE278" s="174">
        <v>130000</v>
      </c>
      <c r="BF278" s="174">
        <v>117000</v>
      </c>
      <c r="BK278" s="172" t="s">
        <v>284</v>
      </c>
    </row>
    <row r="279" spans="53:63" x14ac:dyDescent="0.3">
      <c r="BA279" s="173">
        <v>270</v>
      </c>
      <c r="BB279" s="174">
        <v>135000</v>
      </c>
      <c r="BC279" s="174">
        <v>117000</v>
      </c>
      <c r="BD279" s="174">
        <v>130000</v>
      </c>
      <c r="BE279" s="174">
        <v>130000</v>
      </c>
      <c r="BF279" s="174">
        <v>117000</v>
      </c>
      <c r="BK279" s="172" t="s">
        <v>284</v>
      </c>
    </row>
    <row r="280" spans="53:63" x14ac:dyDescent="0.3">
      <c r="BA280" s="173">
        <v>271</v>
      </c>
      <c r="BB280" s="174">
        <v>135000</v>
      </c>
      <c r="BC280" s="174">
        <v>117000</v>
      </c>
      <c r="BD280" s="174">
        <v>130000</v>
      </c>
      <c r="BE280" s="174">
        <v>130000</v>
      </c>
      <c r="BF280" s="174">
        <v>117000</v>
      </c>
      <c r="BK280" s="172" t="s">
        <v>284</v>
      </c>
    </row>
    <row r="281" spans="53:63" x14ac:dyDescent="0.3">
      <c r="BA281" s="173">
        <v>272</v>
      </c>
      <c r="BB281" s="174">
        <v>135000</v>
      </c>
      <c r="BC281" s="174">
        <v>117000</v>
      </c>
      <c r="BD281" s="174">
        <v>130000</v>
      </c>
      <c r="BE281" s="174">
        <v>130000</v>
      </c>
      <c r="BF281" s="174">
        <v>117000</v>
      </c>
      <c r="BK281" s="172" t="s">
        <v>284</v>
      </c>
    </row>
    <row r="282" spans="53:63" x14ac:dyDescent="0.3">
      <c r="BA282" s="173">
        <v>273</v>
      </c>
      <c r="BB282" s="174">
        <v>135000</v>
      </c>
      <c r="BC282" s="174">
        <v>117000</v>
      </c>
      <c r="BD282" s="174">
        <v>130000</v>
      </c>
      <c r="BE282" s="174">
        <v>130000</v>
      </c>
      <c r="BF282" s="174">
        <v>117000</v>
      </c>
      <c r="BK282" s="172" t="s">
        <v>284</v>
      </c>
    </row>
    <row r="283" spans="53:63" x14ac:dyDescent="0.3">
      <c r="BA283" s="173">
        <v>274</v>
      </c>
      <c r="BB283" s="174">
        <v>135000</v>
      </c>
      <c r="BC283" s="174">
        <v>117000</v>
      </c>
      <c r="BD283" s="174">
        <v>130000</v>
      </c>
      <c r="BE283" s="174">
        <v>130000</v>
      </c>
      <c r="BF283" s="174">
        <v>117000</v>
      </c>
      <c r="BK283" s="172" t="s">
        <v>284</v>
      </c>
    </row>
    <row r="284" spans="53:63" x14ac:dyDescent="0.3">
      <c r="BA284" s="173">
        <v>275</v>
      </c>
      <c r="BB284" s="174">
        <v>135000</v>
      </c>
      <c r="BC284" s="174">
        <v>117000</v>
      </c>
      <c r="BD284" s="174">
        <v>130000</v>
      </c>
      <c r="BE284" s="174">
        <v>130000</v>
      </c>
      <c r="BF284" s="174">
        <v>117000</v>
      </c>
      <c r="BK284" s="172" t="s">
        <v>284</v>
      </c>
    </row>
    <row r="285" spans="53:63" x14ac:dyDescent="0.3">
      <c r="BA285" s="173">
        <v>276</v>
      </c>
      <c r="BB285" s="174">
        <v>135000</v>
      </c>
      <c r="BC285" s="174">
        <v>117000</v>
      </c>
      <c r="BD285" s="174">
        <v>130000</v>
      </c>
      <c r="BE285" s="174">
        <v>130000</v>
      </c>
      <c r="BF285" s="174">
        <v>117000</v>
      </c>
      <c r="BK285" s="172" t="s">
        <v>284</v>
      </c>
    </row>
    <row r="286" spans="53:63" x14ac:dyDescent="0.3">
      <c r="BA286" s="173">
        <v>277</v>
      </c>
      <c r="BB286" s="174">
        <v>135000</v>
      </c>
      <c r="BC286" s="174">
        <v>117000</v>
      </c>
      <c r="BD286" s="174">
        <v>130000</v>
      </c>
      <c r="BE286" s="174">
        <v>130000</v>
      </c>
      <c r="BF286" s="174">
        <v>117000</v>
      </c>
      <c r="BK286" s="172" t="s">
        <v>284</v>
      </c>
    </row>
    <row r="287" spans="53:63" x14ac:dyDescent="0.3">
      <c r="BA287" s="173">
        <v>278</v>
      </c>
      <c r="BB287" s="174">
        <v>135000</v>
      </c>
      <c r="BC287" s="174">
        <v>117000</v>
      </c>
      <c r="BD287" s="174">
        <v>130000</v>
      </c>
      <c r="BE287" s="174">
        <v>130000</v>
      </c>
      <c r="BF287" s="174">
        <v>117000</v>
      </c>
      <c r="BK287" s="172" t="s">
        <v>284</v>
      </c>
    </row>
    <row r="288" spans="53:63" x14ac:dyDescent="0.3">
      <c r="BA288" s="173">
        <v>279</v>
      </c>
      <c r="BB288" s="174">
        <v>135000</v>
      </c>
      <c r="BC288" s="174">
        <v>117000</v>
      </c>
      <c r="BD288" s="174">
        <v>130000</v>
      </c>
      <c r="BE288" s="174">
        <v>130000</v>
      </c>
      <c r="BF288" s="174">
        <v>117000</v>
      </c>
      <c r="BK288" s="172" t="s">
        <v>284</v>
      </c>
    </row>
    <row r="289" spans="53:63" x14ac:dyDescent="0.3">
      <c r="BA289" s="173">
        <v>280</v>
      </c>
      <c r="BB289" s="174">
        <v>135000</v>
      </c>
      <c r="BC289" s="174">
        <v>117000</v>
      </c>
      <c r="BD289" s="174">
        <v>130000</v>
      </c>
      <c r="BE289" s="174">
        <v>130000</v>
      </c>
      <c r="BF289" s="174">
        <v>117000</v>
      </c>
      <c r="BK289" s="172" t="s">
        <v>284</v>
      </c>
    </row>
    <row r="290" spans="53:63" x14ac:dyDescent="0.3">
      <c r="BA290" s="173">
        <v>281</v>
      </c>
      <c r="BB290" s="174">
        <v>135000</v>
      </c>
      <c r="BC290" s="174">
        <v>117000</v>
      </c>
      <c r="BD290" s="174">
        <v>130000</v>
      </c>
      <c r="BE290" s="174">
        <v>130000</v>
      </c>
      <c r="BF290" s="174">
        <v>117000</v>
      </c>
      <c r="BK290" s="172" t="s">
        <v>284</v>
      </c>
    </row>
    <row r="291" spans="53:63" x14ac:dyDescent="0.3">
      <c r="BA291" s="173">
        <v>282</v>
      </c>
      <c r="BB291" s="174">
        <v>135000</v>
      </c>
      <c r="BC291" s="174">
        <v>117000</v>
      </c>
      <c r="BD291" s="174">
        <v>130000</v>
      </c>
      <c r="BE291" s="174">
        <v>130000</v>
      </c>
      <c r="BF291" s="174">
        <v>117000</v>
      </c>
      <c r="BK291" s="172" t="s">
        <v>284</v>
      </c>
    </row>
    <row r="292" spans="53:63" x14ac:dyDescent="0.3">
      <c r="BA292" s="173">
        <v>283</v>
      </c>
      <c r="BB292" s="174">
        <v>135000</v>
      </c>
      <c r="BC292" s="174">
        <v>117000</v>
      </c>
      <c r="BD292" s="174">
        <v>130000</v>
      </c>
      <c r="BE292" s="174">
        <v>130000</v>
      </c>
      <c r="BF292" s="174">
        <v>117000</v>
      </c>
      <c r="BK292" s="172" t="s">
        <v>284</v>
      </c>
    </row>
    <row r="293" spans="53:63" x14ac:dyDescent="0.3">
      <c r="BA293" s="173">
        <v>284</v>
      </c>
      <c r="BB293" s="174">
        <v>135000</v>
      </c>
      <c r="BC293" s="174">
        <v>117000</v>
      </c>
      <c r="BD293" s="174">
        <v>130000</v>
      </c>
      <c r="BE293" s="174">
        <v>130000</v>
      </c>
      <c r="BF293" s="174">
        <v>117000</v>
      </c>
      <c r="BK293" s="172" t="s">
        <v>284</v>
      </c>
    </row>
    <row r="294" spans="53:63" x14ac:dyDescent="0.3">
      <c r="BA294" s="173">
        <v>285</v>
      </c>
      <c r="BB294" s="174">
        <v>135000</v>
      </c>
      <c r="BC294" s="174">
        <v>117000</v>
      </c>
      <c r="BD294" s="174">
        <v>130000</v>
      </c>
      <c r="BE294" s="174">
        <v>130000</v>
      </c>
      <c r="BF294" s="174">
        <v>117000</v>
      </c>
      <c r="BK294" s="172" t="s">
        <v>284</v>
      </c>
    </row>
    <row r="295" spans="53:63" x14ac:dyDescent="0.3">
      <c r="BA295" s="173">
        <v>286</v>
      </c>
      <c r="BB295" s="174">
        <v>135000</v>
      </c>
      <c r="BC295" s="174">
        <v>117000</v>
      </c>
      <c r="BD295" s="174">
        <v>130000</v>
      </c>
      <c r="BE295" s="174">
        <v>130000</v>
      </c>
      <c r="BF295" s="174">
        <v>117000</v>
      </c>
      <c r="BK295" s="172" t="s">
        <v>284</v>
      </c>
    </row>
    <row r="296" spans="53:63" x14ac:dyDescent="0.3">
      <c r="BA296" s="173">
        <v>287</v>
      </c>
      <c r="BB296" s="174">
        <v>135000</v>
      </c>
      <c r="BC296" s="174">
        <v>117000</v>
      </c>
      <c r="BD296" s="174">
        <v>130000</v>
      </c>
      <c r="BE296" s="174">
        <v>130000</v>
      </c>
      <c r="BF296" s="174">
        <v>117000</v>
      </c>
      <c r="BK296" s="172" t="s">
        <v>284</v>
      </c>
    </row>
    <row r="297" spans="53:63" x14ac:dyDescent="0.3">
      <c r="BA297" s="173">
        <v>288</v>
      </c>
      <c r="BB297" s="174">
        <v>135000</v>
      </c>
      <c r="BC297" s="174">
        <v>117000</v>
      </c>
      <c r="BD297" s="174">
        <v>130000</v>
      </c>
      <c r="BE297" s="174">
        <v>130000</v>
      </c>
      <c r="BF297" s="174">
        <v>117000</v>
      </c>
      <c r="BK297" s="172" t="s">
        <v>284</v>
      </c>
    </row>
    <row r="298" spans="53:63" x14ac:dyDescent="0.3">
      <c r="BA298" s="173">
        <v>289</v>
      </c>
      <c r="BB298" s="174">
        <v>135000</v>
      </c>
      <c r="BC298" s="174">
        <v>117000</v>
      </c>
      <c r="BD298" s="174">
        <v>130000</v>
      </c>
      <c r="BE298" s="174">
        <v>130000</v>
      </c>
      <c r="BF298" s="174">
        <v>117000</v>
      </c>
      <c r="BK298" s="172" t="s">
        <v>284</v>
      </c>
    </row>
    <row r="299" spans="53:63" x14ac:dyDescent="0.3">
      <c r="BA299" s="173">
        <v>290</v>
      </c>
      <c r="BB299" s="174">
        <v>135000</v>
      </c>
      <c r="BC299" s="174">
        <v>117000</v>
      </c>
      <c r="BD299" s="174">
        <v>130000</v>
      </c>
      <c r="BE299" s="174">
        <v>130000</v>
      </c>
      <c r="BF299" s="174">
        <v>117000</v>
      </c>
      <c r="BK299" s="172" t="s">
        <v>284</v>
      </c>
    </row>
    <row r="300" spans="53:63" x14ac:dyDescent="0.3">
      <c r="BA300" s="173">
        <v>291</v>
      </c>
      <c r="BB300" s="174">
        <v>135000</v>
      </c>
      <c r="BC300" s="174">
        <v>117000</v>
      </c>
      <c r="BD300" s="174">
        <v>130000</v>
      </c>
      <c r="BE300" s="174">
        <v>130000</v>
      </c>
      <c r="BF300" s="174">
        <v>117000</v>
      </c>
      <c r="BK300" s="172" t="s">
        <v>284</v>
      </c>
    </row>
    <row r="301" spans="53:63" x14ac:dyDescent="0.3">
      <c r="BA301" s="173">
        <v>292</v>
      </c>
      <c r="BB301" s="174">
        <v>135000</v>
      </c>
      <c r="BC301" s="174">
        <v>117000</v>
      </c>
      <c r="BD301" s="174">
        <v>130000</v>
      </c>
      <c r="BE301" s="174">
        <v>130000</v>
      </c>
      <c r="BF301" s="174">
        <v>117000</v>
      </c>
      <c r="BK301" s="172" t="s">
        <v>284</v>
      </c>
    </row>
    <row r="302" spans="53:63" x14ac:dyDescent="0.3">
      <c r="BA302" s="173">
        <v>293</v>
      </c>
      <c r="BB302" s="174">
        <v>135000</v>
      </c>
      <c r="BC302" s="174">
        <v>117000</v>
      </c>
      <c r="BD302" s="174">
        <v>130000</v>
      </c>
      <c r="BE302" s="174">
        <v>130000</v>
      </c>
      <c r="BF302" s="174">
        <v>117000</v>
      </c>
      <c r="BK302" s="172" t="s">
        <v>284</v>
      </c>
    </row>
    <row r="303" spans="53:63" x14ac:dyDescent="0.3">
      <c r="BA303" s="173">
        <v>294</v>
      </c>
      <c r="BB303" s="174">
        <v>135000</v>
      </c>
      <c r="BC303" s="174">
        <v>117000</v>
      </c>
      <c r="BD303" s="174">
        <v>130000</v>
      </c>
      <c r="BE303" s="174">
        <v>130000</v>
      </c>
      <c r="BF303" s="174">
        <v>117000</v>
      </c>
      <c r="BK303" s="172" t="s">
        <v>284</v>
      </c>
    </row>
    <row r="304" spans="53:63" x14ac:dyDescent="0.3">
      <c r="BA304" s="173">
        <v>295</v>
      </c>
      <c r="BB304" s="174">
        <v>135000</v>
      </c>
      <c r="BC304" s="174">
        <v>117000</v>
      </c>
      <c r="BD304" s="174">
        <v>130000</v>
      </c>
      <c r="BE304" s="174">
        <v>130000</v>
      </c>
      <c r="BF304" s="174">
        <v>117000</v>
      </c>
      <c r="BK304" s="172" t="s">
        <v>284</v>
      </c>
    </row>
    <row r="305" spans="53:63" x14ac:dyDescent="0.3">
      <c r="BA305" s="173">
        <v>296</v>
      </c>
      <c r="BB305" s="174">
        <v>135000</v>
      </c>
      <c r="BC305" s="174">
        <v>117000</v>
      </c>
      <c r="BD305" s="174">
        <v>130000</v>
      </c>
      <c r="BE305" s="174">
        <v>130000</v>
      </c>
      <c r="BF305" s="174">
        <v>117000</v>
      </c>
      <c r="BK305" s="172" t="s">
        <v>284</v>
      </c>
    </row>
    <row r="306" spans="53:63" x14ac:dyDescent="0.3">
      <c r="BA306" s="173">
        <v>297</v>
      </c>
      <c r="BB306" s="174">
        <v>135000</v>
      </c>
      <c r="BC306" s="174">
        <v>117000</v>
      </c>
      <c r="BD306" s="174">
        <v>130000</v>
      </c>
      <c r="BE306" s="174">
        <v>130000</v>
      </c>
      <c r="BF306" s="174">
        <v>117000</v>
      </c>
      <c r="BK306" s="172" t="s">
        <v>284</v>
      </c>
    </row>
    <row r="307" spans="53:63" x14ac:dyDescent="0.3">
      <c r="BA307" s="173">
        <v>298</v>
      </c>
      <c r="BB307" s="174">
        <v>135000</v>
      </c>
      <c r="BC307" s="174">
        <v>117000</v>
      </c>
      <c r="BD307" s="174">
        <v>130000</v>
      </c>
      <c r="BE307" s="174">
        <v>130000</v>
      </c>
      <c r="BF307" s="174">
        <v>117000</v>
      </c>
      <c r="BK307" s="172" t="s">
        <v>284</v>
      </c>
    </row>
    <row r="308" spans="53:63" x14ac:dyDescent="0.3">
      <c r="BA308" s="173">
        <v>299</v>
      </c>
      <c r="BB308" s="174">
        <v>135000</v>
      </c>
      <c r="BC308" s="174">
        <v>117000</v>
      </c>
      <c r="BD308" s="174">
        <v>130000</v>
      </c>
      <c r="BE308" s="174">
        <v>130000</v>
      </c>
      <c r="BF308" s="174">
        <v>117000</v>
      </c>
      <c r="BK308" s="172" t="s">
        <v>284</v>
      </c>
    </row>
    <row r="309" spans="53:63" x14ac:dyDescent="0.3">
      <c r="BA309" s="173">
        <v>300</v>
      </c>
      <c r="BB309" s="174">
        <v>135000</v>
      </c>
      <c r="BC309" s="174">
        <v>112500</v>
      </c>
      <c r="BD309" s="174">
        <v>125000</v>
      </c>
      <c r="BE309" s="174">
        <v>130000</v>
      </c>
      <c r="BF309" s="174">
        <v>112500</v>
      </c>
      <c r="BK309" s="172" t="s">
        <v>284</v>
      </c>
    </row>
    <row r="310" spans="53:63" x14ac:dyDescent="0.3">
      <c r="BA310" s="173">
        <v>301</v>
      </c>
      <c r="BB310" s="174">
        <v>135000</v>
      </c>
      <c r="BC310" s="174">
        <v>112500</v>
      </c>
      <c r="BD310" s="174">
        <v>125000</v>
      </c>
      <c r="BE310" s="174">
        <v>85000</v>
      </c>
      <c r="BF310" s="174">
        <v>112500</v>
      </c>
      <c r="BK310" s="172" t="s">
        <v>284</v>
      </c>
    </row>
    <row r="311" spans="53:63" x14ac:dyDescent="0.3">
      <c r="BA311" s="173">
        <v>302</v>
      </c>
      <c r="BB311" s="174">
        <v>135000</v>
      </c>
      <c r="BC311" s="174">
        <v>112500</v>
      </c>
      <c r="BD311" s="174">
        <v>125000</v>
      </c>
      <c r="BE311" s="174">
        <v>85000</v>
      </c>
      <c r="BF311" s="174">
        <v>112500</v>
      </c>
      <c r="BK311" s="172" t="s">
        <v>284</v>
      </c>
    </row>
    <row r="312" spans="53:63" x14ac:dyDescent="0.3">
      <c r="BA312" s="173">
        <v>303</v>
      </c>
      <c r="BB312" s="174">
        <v>135000</v>
      </c>
      <c r="BC312" s="174">
        <v>112500</v>
      </c>
      <c r="BD312" s="174">
        <v>125000</v>
      </c>
      <c r="BE312" s="174">
        <v>85000</v>
      </c>
      <c r="BF312" s="174">
        <v>112500</v>
      </c>
      <c r="BK312" s="172" t="s">
        <v>284</v>
      </c>
    </row>
    <row r="313" spans="53:63" x14ac:dyDescent="0.3">
      <c r="BA313" s="173">
        <v>304</v>
      </c>
      <c r="BB313" s="174">
        <v>135000</v>
      </c>
      <c r="BC313" s="174">
        <v>112500</v>
      </c>
      <c r="BD313" s="174">
        <v>125000</v>
      </c>
      <c r="BE313" s="174">
        <v>85000</v>
      </c>
      <c r="BF313" s="174">
        <v>112500</v>
      </c>
      <c r="BK313" s="172" t="s">
        <v>284</v>
      </c>
    </row>
    <row r="314" spans="53:63" x14ac:dyDescent="0.3">
      <c r="BA314" s="173">
        <v>305</v>
      </c>
      <c r="BB314" s="174">
        <v>135000</v>
      </c>
      <c r="BC314" s="174">
        <v>112500</v>
      </c>
      <c r="BD314" s="174">
        <v>125000</v>
      </c>
      <c r="BE314" s="174">
        <v>85000</v>
      </c>
      <c r="BF314" s="174">
        <v>112500</v>
      </c>
      <c r="BK314" s="172" t="s">
        <v>284</v>
      </c>
    </row>
    <row r="315" spans="53:63" x14ac:dyDescent="0.3">
      <c r="BA315" s="173">
        <v>306</v>
      </c>
      <c r="BB315" s="174">
        <v>135000</v>
      </c>
      <c r="BC315" s="174">
        <v>112500</v>
      </c>
      <c r="BD315" s="174">
        <v>125000</v>
      </c>
      <c r="BE315" s="174">
        <v>85000</v>
      </c>
      <c r="BF315" s="174">
        <v>112500</v>
      </c>
      <c r="BK315" s="172" t="s">
        <v>284</v>
      </c>
    </row>
    <row r="316" spans="53:63" x14ac:dyDescent="0.3">
      <c r="BA316" s="173">
        <v>307</v>
      </c>
      <c r="BB316" s="174">
        <v>135000</v>
      </c>
      <c r="BC316" s="174">
        <v>112500</v>
      </c>
      <c r="BD316" s="174">
        <v>125000</v>
      </c>
      <c r="BE316" s="174">
        <v>85000</v>
      </c>
      <c r="BF316" s="174">
        <v>112500</v>
      </c>
      <c r="BK316" s="172" t="s">
        <v>284</v>
      </c>
    </row>
    <row r="317" spans="53:63" x14ac:dyDescent="0.3">
      <c r="BA317" s="173">
        <v>308</v>
      </c>
      <c r="BB317" s="174">
        <v>135000</v>
      </c>
      <c r="BC317" s="174">
        <v>112500</v>
      </c>
      <c r="BD317" s="174">
        <v>125000</v>
      </c>
      <c r="BE317" s="174">
        <v>85000</v>
      </c>
      <c r="BF317" s="174">
        <v>112500</v>
      </c>
      <c r="BK317" s="172" t="s">
        <v>284</v>
      </c>
    </row>
    <row r="318" spans="53:63" x14ac:dyDescent="0.3">
      <c r="BA318" s="173">
        <v>309</v>
      </c>
      <c r="BB318" s="174">
        <v>135000</v>
      </c>
      <c r="BC318" s="174">
        <v>112500</v>
      </c>
      <c r="BD318" s="174">
        <v>125000</v>
      </c>
      <c r="BE318" s="174">
        <v>85000</v>
      </c>
      <c r="BF318" s="174">
        <v>112500</v>
      </c>
      <c r="BK318" s="172" t="s">
        <v>284</v>
      </c>
    </row>
    <row r="319" spans="53:63" x14ac:dyDescent="0.3">
      <c r="BA319" s="173">
        <v>310</v>
      </c>
      <c r="BB319" s="174">
        <v>135000</v>
      </c>
      <c r="BC319" s="174">
        <v>112500</v>
      </c>
      <c r="BD319" s="174">
        <v>125000</v>
      </c>
      <c r="BE319" s="174">
        <v>85000</v>
      </c>
      <c r="BF319" s="174">
        <v>112500</v>
      </c>
      <c r="BK319" s="172" t="s">
        <v>284</v>
      </c>
    </row>
    <row r="320" spans="53:63" x14ac:dyDescent="0.3">
      <c r="BA320" s="173">
        <v>311</v>
      </c>
      <c r="BB320" s="174">
        <v>135000</v>
      </c>
      <c r="BC320" s="174">
        <v>112500</v>
      </c>
      <c r="BD320" s="174">
        <v>125000</v>
      </c>
      <c r="BE320" s="174">
        <v>85000</v>
      </c>
      <c r="BF320" s="174">
        <v>112500</v>
      </c>
      <c r="BK320" s="172" t="s">
        <v>284</v>
      </c>
    </row>
    <row r="321" spans="53:63" x14ac:dyDescent="0.3">
      <c r="BA321" s="173">
        <v>312</v>
      </c>
      <c r="BB321" s="174">
        <v>135000</v>
      </c>
      <c r="BC321" s="174">
        <v>112500</v>
      </c>
      <c r="BD321" s="174">
        <v>125000</v>
      </c>
      <c r="BE321" s="174">
        <v>85000</v>
      </c>
      <c r="BF321" s="174">
        <v>112500</v>
      </c>
      <c r="BK321" s="172" t="s">
        <v>284</v>
      </c>
    </row>
    <row r="322" spans="53:63" x14ac:dyDescent="0.3">
      <c r="BA322" s="173">
        <v>313</v>
      </c>
      <c r="BB322" s="174">
        <v>135000</v>
      </c>
      <c r="BC322" s="174">
        <v>112500</v>
      </c>
      <c r="BD322" s="174">
        <v>125000</v>
      </c>
      <c r="BE322" s="174">
        <v>85000</v>
      </c>
      <c r="BF322" s="174">
        <v>112500</v>
      </c>
      <c r="BK322" s="172" t="s">
        <v>284</v>
      </c>
    </row>
    <row r="323" spans="53:63" x14ac:dyDescent="0.3">
      <c r="BA323" s="173">
        <v>314</v>
      </c>
      <c r="BB323" s="174">
        <v>135000</v>
      </c>
      <c r="BC323" s="174">
        <v>112500</v>
      </c>
      <c r="BD323" s="174">
        <v>125000</v>
      </c>
      <c r="BE323" s="174">
        <v>85000</v>
      </c>
      <c r="BF323" s="174">
        <v>112500</v>
      </c>
      <c r="BK323" s="172" t="s">
        <v>284</v>
      </c>
    </row>
    <row r="324" spans="53:63" x14ac:dyDescent="0.3">
      <c r="BA324" s="173">
        <v>315</v>
      </c>
      <c r="BB324" s="174">
        <v>135000</v>
      </c>
      <c r="BC324" s="174">
        <v>112500</v>
      </c>
      <c r="BD324" s="174">
        <v>125000</v>
      </c>
      <c r="BE324" s="174">
        <v>85000</v>
      </c>
      <c r="BF324" s="174">
        <v>112500</v>
      </c>
      <c r="BK324" s="172" t="s">
        <v>284</v>
      </c>
    </row>
    <row r="325" spans="53:63" x14ac:dyDescent="0.3">
      <c r="BA325" s="173">
        <v>316</v>
      </c>
      <c r="BB325" s="174">
        <v>135000</v>
      </c>
      <c r="BC325" s="174">
        <v>112500</v>
      </c>
      <c r="BD325" s="174">
        <v>125000</v>
      </c>
      <c r="BE325" s="174">
        <v>85000</v>
      </c>
      <c r="BF325" s="174">
        <v>112500</v>
      </c>
      <c r="BK325" s="172" t="s">
        <v>284</v>
      </c>
    </row>
    <row r="326" spans="53:63" x14ac:dyDescent="0.3">
      <c r="BA326" s="173">
        <v>317</v>
      </c>
      <c r="BB326" s="174">
        <v>135000</v>
      </c>
      <c r="BC326" s="174">
        <v>112500</v>
      </c>
      <c r="BD326" s="174">
        <v>125000</v>
      </c>
      <c r="BE326" s="174">
        <v>85000</v>
      </c>
      <c r="BF326" s="174">
        <v>112500</v>
      </c>
      <c r="BK326" s="172" t="s">
        <v>284</v>
      </c>
    </row>
    <row r="327" spans="53:63" x14ac:dyDescent="0.3">
      <c r="BA327" s="173">
        <v>318</v>
      </c>
      <c r="BB327" s="174">
        <v>135000</v>
      </c>
      <c r="BC327" s="174">
        <v>112500</v>
      </c>
      <c r="BD327" s="174">
        <v>125000</v>
      </c>
      <c r="BE327" s="174">
        <v>85000</v>
      </c>
      <c r="BF327" s="174">
        <v>112500</v>
      </c>
      <c r="BK327" s="172" t="s">
        <v>284</v>
      </c>
    </row>
    <row r="328" spans="53:63" x14ac:dyDescent="0.3">
      <c r="BA328" s="173">
        <v>319</v>
      </c>
      <c r="BB328" s="174">
        <v>135000</v>
      </c>
      <c r="BC328" s="174">
        <v>112500</v>
      </c>
      <c r="BD328" s="174">
        <v>125000</v>
      </c>
      <c r="BE328" s="174">
        <v>85000</v>
      </c>
      <c r="BF328" s="174">
        <v>112500</v>
      </c>
      <c r="BK328" s="172" t="s">
        <v>284</v>
      </c>
    </row>
    <row r="329" spans="53:63" x14ac:dyDescent="0.3">
      <c r="BA329" s="173">
        <v>320</v>
      </c>
      <c r="BB329" s="174">
        <v>135000</v>
      </c>
      <c r="BC329" s="174">
        <v>112500</v>
      </c>
      <c r="BD329" s="174">
        <v>125000</v>
      </c>
      <c r="BE329" s="174">
        <v>85000</v>
      </c>
      <c r="BF329" s="174">
        <v>112500</v>
      </c>
      <c r="BK329" s="172" t="s">
        <v>284</v>
      </c>
    </row>
    <row r="330" spans="53:63" x14ac:dyDescent="0.3">
      <c r="BA330" s="173">
        <v>321</v>
      </c>
      <c r="BB330" s="174">
        <v>135000</v>
      </c>
      <c r="BC330" s="174">
        <v>112500</v>
      </c>
      <c r="BD330" s="174">
        <v>125000</v>
      </c>
      <c r="BE330" s="174">
        <v>85000</v>
      </c>
      <c r="BF330" s="174">
        <v>112500</v>
      </c>
      <c r="BK330" s="172" t="s">
        <v>284</v>
      </c>
    </row>
    <row r="331" spans="53:63" x14ac:dyDescent="0.3">
      <c r="BA331" s="173">
        <v>322</v>
      </c>
      <c r="BB331" s="174">
        <v>135000</v>
      </c>
      <c r="BC331" s="174">
        <v>112500</v>
      </c>
      <c r="BD331" s="174">
        <v>125000</v>
      </c>
      <c r="BE331" s="174">
        <v>85000</v>
      </c>
      <c r="BF331" s="174">
        <v>112500</v>
      </c>
      <c r="BK331" s="172" t="s">
        <v>284</v>
      </c>
    </row>
    <row r="332" spans="53:63" x14ac:dyDescent="0.3">
      <c r="BA332" s="173">
        <v>323</v>
      </c>
      <c r="BB332" s="174">
        <v>135000</v>
      </c>
      <c r="BC332" s="174">
        <v>112500</v>
      </c>
      <c r="BD332" s="174">
        <v>125000</v>
      </c>
      <c r="BE332" s="174">
        <v>85000</v>
      </c>
      <c r="BF332" s="174">
        <v>112500</v>
      </c>
      <c r="BK332" s="172" t="s">
        <v>284</v>
      </c>
    </row>
    <row r="333" spans="53:63" x14ac:dyDescent="0.3">
      <c r="BA333" s="173">
        <v>324</v>
      </c>
      <c r="BB333" s="174">
        <v>135000</v>
      </c>
      <c r="BC333" s="174">
        <v>112500</v>
      </c>
      <c r="BD333" s="174">
        <v>125000</v>
      </c>
      <c r="BE333" s="174">
        <v>85000</v>
      </c>
      <c r="BF333" s="174">
        <v>112500</v>
      </c>
      <c r="BK333" s="172" t="s">
        <v>284</v>
      </c>
    </row>
    <row r="334" spans="53:63" x14ac:dyDescent="0.3">
      <c r="BA334" s="173">
        <v>325</v>
      </c>
      <c r="BB334" s="174">
        <v>135000</v>
      </c>
      <c r="BC334" s="174">
        <v>112500</v>
      </c>
      <c r="BD334" s="174">
        <v>125000</v>
      </c>
      <c r="BE334" s="174">
        <v>85000</v>
      </c>
      <c r="BF334" s="174">
        <v>112500</v>
      </c>
      <c r="BK334" s="172" t="s">
        <v>284</v>
      </c>
    </row>
    <row r="335" spans="53:63" x14ac:dyDescent="0.3">
      <c r="BA335" s="173">
        <v>326</v>
      </c>
      <c r="BB335" s="174">
        <v>135000</v>
      </c>
      <c r="BC335" s="174">
        <v>112500</v>
      </c>
      <c r="BD335" s="174">
        <v>125000</v>
      </c>
      <c r="BE335" s="174">
        <v>85000</v>
      </c>
      <c r="BF335" s="174">
        <v>112500</v>
      </c>
      <c r="BK335" s="172" t="s">
        <v>284</v>
      </c>
    </row>
    <row r="336" spans="53:63" x14ac:dyDescent="0.3">
      <c r="BA336" s="173">
        <v>327</v>
      </c>
      <c r="BB336" s="174">
        <v>135000</v>
      </c>
      <c r="BC336" s="174">
        <v>112500</v>
      </c>
      <c r="BD336" s="174">
        <v>125000</v>
      </c>
      <c r="BE336" s="174">
        <v>85000</v>
      </c>
      <c r="BF336" s="174">
        <v>112500</v>
      </c>
      <c r="BK336" s="172" t="s">
        <v>284</v>
      </c>
    </row>
    <row r="337" spans="53:63" x14ac:dyDescent="0.3">
      <c r="BA337" s="173">
        <v>328</v>
      </c>
      <c r="BB337" s="174">
        <v>135000</v>
      </c>
      <c r="BC337" s="174">
        <v>112500</v>
      </c>
      <c r="BD337" s="174">
        <v>125000</v>
      </c>
      <c r="BE337" s="174">
        <v>85000</v>
      </c>
      <c r="BF337" s="174">
        <v>112500</v>
      </c>
      <c r="BK337" s="172" t="s">
        <v>284</v>
      </c>
    </row>
    <row r="338" spans="53:63" x14ac:dyDescent="0.3">
      <c r="BA338" s="173">
        <v>329</v>
      </c>
      <c r="BB338" s="174">
        <v>135000</v>
      </c>
      <c r="BC338" s="174">
        <v>112500</v>
      </c>
      <c r="BD338" s="174">
        <v>125000</v>
      </c>
      <c r="BE338" s="174">
        <v>85000</v>
      </c>
      <c r="BF338" s="174">
        <v>112500</v>
      </c>
      <c r="BK338" s="172" t="s">
        <v>284</v>
      </c>
    </row>
    <row r="339" spans="53:63" x14ac:dyDescent="0.3">
      <c r="BA339" s="173">
        <v>330</v>
      </c>
      <c r="BB339" s="174">
        <v>135000</v>
      </c>
      <c r="BC339" s="174">
        <v>112500</v>
      </c>
      <c r="BD339" s="174">
        <v>125000</v>
      </c>
      <c r="BE339" s="174">
        <v>85000</v>
      </c>
      <c r="BF339" s="174">
        <v>112500</v>
      </c>
      <c r="BK339" s="172" t="s">
        <v>284</v>
      </c>
    </row>
    <row r="340" spans="53:63" x14ac:dyDescent="0.3">
      <c r="BA340" s="173">
        <v>331</v>
      </c>
      <c r="BB340" s="174">
        <v>135000</v>
      </c>
      <c r="BC340" s="174">
        <v>112500</v>
      </c>
      <c r="BD340" s="174">
        <v>125000</v>
      </c>
      <c r="BE340" s="174">
        <v>85000</v>
      </c>
      <c r="BF340" s="174">
        <v>112500</v>
      </c>
      <c r="BK340" s="172" t="s">
        <v>284</v>
      </c>
    </row>
    <row r="341" spans="53:63" x14ac:dyDescent="0.3">
      <c r="BA341" s="173">
        <v>332</v>
      </c>
      <c r="BB341" s="174">
        <v>135000</v>
      </c>
      <c r="BC341" s="174">
        <v>112500</v>
      </c>
      <c r="BD341" s="174">
        <v>125000</v>
      </c>
      <c r="BE341" s="174">
        <v>85000</v>
      </c>
      <c r="BF341" s="174">
        <v>112500</v>
      </c>
      <c r="BK341" s="172" t="s">
        <v>284</v>
      </c>
    </row>
    <row r="342" spans="53:63" x14ac:dyDescent="0.3">
      <c r="BA342" s="173">
        <v>333</v>
      </c>
      <c r="BB342" s="174">
        <v>135000</v>
      </c>
      <c r="BC342" s="174">
        <v>112500</v>
      </c>
      <c r="BD342" s="174">
        <v>125000</v>
      </c>
      <c r="BE342" s="174">
        <v>85000</v>
      </c>
      <c r="BF342" s="174">
        <v>112500</v>
      </c>
      <c r="BK342" s="172" t="s">
        <v>284</v>
      </c>
    </row>
    <row r="343" spans="53:63" x14ac:dyDescent="0.3">
      <c r="BA343" s="173">
        <v>334</v>
      </c>
      <c r="BB343" s="174">
        <v>135000</v>
      </c>
      <c r="BC343" s="174">
        <v>112500</v>
      </c>
      <c r="BD343" s="174">
        <v>125000</v>
      </c>
      <c r="BE343" s="174">
        <v>85000</v>
      </c>
      <c r="BF343" s="174">
        <v>112500</v>
      </c>
      <c r="BK343" s="172" t="s">
        <v>284</v>
      </c>
    </row>
    <row r="344" spans="53:63" x14ac:dyDescent="0.3">
      <c r="BA344" s="173">
        <v>335</v>
      </c>
      <c r="BB344" s="174">
        <v>135000</v>
      </c>
      <c r="BC344" s="174">
        <v>112500</v>
      </c>
      <c r="BD344" s="174">
        <v>125000</v>
      </c>
      <c r="BE344" s="174">
        <v>85000</v>
      </c>
      <c r="BF344" s="174">
        <v>112500</v>
      </c>
      <c r="BK344" s="172" t="s">
        <v>284</v>
      </c>
    </row>
    <row r="345" spans="53:63" x14ac:dyDescent="0.3">
      <c r="BA345" s="173">
        <v>336</v>
      </c>
      <c r="BB345" s="174">
        <v>135000</v>
      </c>
      <c r="BC345" s="174">
        <v>112500</v>
      </c>
      <c r="BD345" s="174">
        <v>125000</v>
      </c>
      <c r="BE345" s="174">
        <v>85000</v>
      </c>
      <c r="BF345" s="174">
        <v>112500</v>
      </c>
      <c r="BK345" s="172" t="s">
        <v>284</v>
      </c>
    </row>
    <row r="346" spans="53:63" x14ac:dyDescent="0.3">
      <c r="BA346" s="173">
        <v>337</v>
      </c>
      <c r="BB346" s="174">
        <v>135000</v>
      </c>
      <c r="BC346" s="174">
        <v>112500</v>
      </c>
      <c r="BD346" s="174">
        <v>125000</v>
      </c>
      <c r="BE346" s="174">
        <v>85000</v>
      </c>
      <c r="BF346" s="174">
        <v>112500</v>
      </c>
      <c r="BK346" s="172" t="s">
        <v>284</v>
      </c>
    </row>
    <row r="347" spans="53:63" x14ac:dyDescent="0.3">
      <c r="BA347" s="173">
        <v>338</v>
      </c>
      <c r="BB347" s="174">
        <v>135000</v>
      </c>
      <c r="BC347" s="174">
        <v>112500</v>
      </c>
      <c r="BD347" s="174">
        <v>125000</v>
      </c>
      <c r="BE347" s="174">
        <v>85000</v>
      </c>
      <c r="BF347" s="174">
        <v>112500</v>
      </c>
      <c r="BK347" s="172" t="s">
        <v>284</v>
      </c>
    </row>
    <row r="348" spans="53:63" x14ac:dyDescent="0.3">
      <c r="BA348" s="173">
        <v>339</v>
      </c>
      <c r="BB348" s="174">
        <v>135000</v>
      </c>
      <c r="BC348" s="174">
        <v>112500</v>
      </c>
      <c r="BD348" s="174">
        <v>125000</v>
      </c>
      <c r="BE348" s="174">
        <v>85000</v>
      </c>
      <c r="BF348" s="174">
        <v>112500</v>
      </c>
      <c r="BK348" s="172" t="s">
        <v>284</v>
      </c>
    </row>
    <row r="349" spans="53:63" x14ac:dyDescent="0.3">
      <c r="BA349" s="173">
        <v>340</v>
      </c>
      <c r="BB349" s="174">
        <v>135000</v>
      </c>
      <c r="BC349" s="174">
        <v>112500</v>
      </c>
      <c r="BD349" s="174">
        <v>125000</v>
      </c>
      <c r="BE349" s="174">
        <v>85000</v>
      </c>
      <c r="BF349" s="174">
        <v>112500</v>
      </c>
      <c r="BK349" s="172" t="s">
        <v>284</v>
      </c>
    </row>
    <row r="350" spans="53:63" x14ac:dyDescent="0.3">
      <c r="BA350" s="173">
        <v>341</v>
      </c>
      <c r="BB350" s="174">
        <v>135000</v>
      </c>
      <c r="BC350" s="174">
        <v>112500</v>
      </c>
      <c r="BD350" s="174">
        <v>125000</v>
      </c>
      <c r="BE350" s="174">
        <v>85000</v>
      </c>
      <c r="BF350" s="174">
        <v>112500</v>
      </c>
      <c r="BK350" s="172" t="s">
        <v>284</v>
      </c>
    </row>
    <row r="351" spans="53:63" x14ac:dyDescent="0.3">
      <c r="BA351" s="173">
        <v>342</v>
      </c>
      <c r="BB351" s="174">
        <v>135000</v>
      </c>
      <c r="BC351" s="174">
        <v>112500</v>
      </c>
      <c r="BD351" s="174">
        <v>125000</v>
      </c>
      <c r="BE351" s="174">
        <v>85000</v>
      </c>
      <c r="BF351" s="174">
        <v>112500</v>
      </c>
      <c r="BK351" s="172" t="s">
        <v>284</v>
      </c>
    </row>
    <row r="352" spans="53:63" x14ac:dyDescent="0.3">
      <c r="BA352" s="173">
        <v>343</v>
      </c>
      <c r="BB352" s="174">
        <v>135000</v>
      </c>
      <c r="BC352" s="174">
        <v>112500</v>
      </c>
      <c r="BD352" s="174">
        <v>125000</v>
      </c>
      <c r="BE352" s="174">
        <v>85000</v>
      </c>
      <c r="BF352" s="174">
        <v>112500</v>
      </c>
      <c r="BK352" s="172" t="s">
        <v>284</v>
      </c>
    </row>
    <row r="353" spans="53:63" x14ac:dyDescent="0.3">
      <c r="BA353" s="173">
        <v>344</v>
      </c>
      <c r="BB353" s="174">
        <v>135000</v>
      </c>
      <c r="BC353" s="174">
        <v>112500</v>
      </c>
      <c r="BD353" s="174">
        <v>125000</v>
      </c>
      <c r="BE353" s="174">
        <v>85000</v>
      </c>
      <c r="BF353" s="174">
        <v>112500</v>
      </c>
      <c r="BK353" s="172" t="s">
        <v>284</v>
      </c>
    </row>
    <row r="354" spans="53:63" x14ac:dyDescent="0.3">
      <c r="BA354" s="173">
        <v>345</v>
      </c>
      <c r="BB354" s="174">
        <v>135000</v>
      </c>
      <c r="BC354" s="174">
        <v>112500</v>
      </c>
      <c r="BD354" s="174">
        <v>125000</v>
      </c>
      <c r="BE354" s="174">
        <v>85000</v>
      </c>
      <c r="BF354" s="174">
        <v>112500</v>
      </c>
      <c r="BK354" s="172" t="s">
        <v>284</v>
      </c>
    </row>
    <row r="355" spans="53:63" x14ac:dyDescent="0.3">
      <c r="BA355" s="173">
        <v>346</v>
      </c>
      <c r="BB355" s="174">
        <v>135000</v>
      </c>
      <c r="BC355" s="174">
        <v>112500</v>
      </c>
      <c r="BD355" s="174">
        <v>125000</v>
      </c>
      <c r="BE355" s="174">
        <v>85000</v>
      </c>
      <c r="BF355" s="174">
        <v>112500</v>
      </c>
      <c r="BK355" s="172" t="s">
        <v>284</v>
      </c>
    </row>
    <row r="356" spans="53:63" x14ac:dyDescent="0.3">
      <c r="BA356" s="173">
        <v>347</v>
      </c>
      <c r="BB356" s="174">
        <v>135000</v>
      </c>
      <c r="BC356" s="174">
        <v>112500</v>
      </c>
      <c r="BD356" s="174">
        <v>125000</v>
      </c>
      <c r="BE356" s="174">
        <v>85000</v>
      </c>
      <c r="BF356" s="174">
        <v>112500</v>
      </c>
      <c r="BK356" s="172" t="s">
        <v>284</v>
      </c>
    </row>
    <row r="357" spans="53:63" x14ac:dyDescent="0.3">
      <c r="BA357" s="173">
        <v>348</v>
      </c>
      <c r="BB357" s="174">
        <v>135000</v>
      </c>
      <c r="BC357" s="174">
        <v>112500</v>
      </c>
      <c r="BD357" s="174">
        <v>125000</v>
      </c>
      <c r="BE357" s="174">
        <v>85000</v>
      </c>
      <c r="BF357" s="174">
        <v>112500</v>
      </c>
      <c r="BK357" s="172" t="s">
        <v>284</v>
      </c>
    </row>
    <row r="358" spans="53:63" x14ac:dyDescent="0.3">
      <c r="BA358" s="173">
        <v>349</v>
      </c>
      <c r="BB358" s="174">
        <v>135000</v>
      </c>
      <c r="BC358" s="174">
        <v>112500</v>
      </c>
      <c r="BD358" s="174">
        <v>125000</v>
      </c>
      <c r="BE358" s="174">
        <v>85000</v>
      </c>
      <c r="BF358" s="174">
        <v>112500</v>
      </c>
      <c r="BK358" s="172" t="s">
        <v>284</v>
      </c>
    </row>
    <row r="359" spans="53:63" x14ac:dyDescent="0.3">
      <c r="BA359" s="173">
        <v>350</v>
      </c>
      <c r="BB359" s="174">
        <v>135000</v>
      </c>
      <c r="BC359" s="174">
        <v>108000</v>
      </c>
      <c r="BD359" s="174">
        <v>120000</v>
      </c>
      <c r="BE359" s="174">
        <v>85000</v>
      </c>
      <c r="BF359" s="174">
        <v>108000</v>
      </c>
      <c r="BK359" s="172" t="s">
        <v>284</v>
      </c>
    </row>
    <row r="360" spans="53:63" x14ac:dyDescent="0.3">
      <c r="BA360" s="173">
        <v>351</v>
      </c>
      <c r="BB360" s="174">
        <v>135000</v>
      </c>
      <c r="BC360" s="174">
        <v>108000</v>
      </c>
      <c r="BD360" s="174">
        <v>120000</v>
      </c>
      <c r="BE360" s="174">
        <v>85000</v>
      </c>
      <c r="BF360" s="174">
        <v>108000</v>
      </c>
      <c r="BK360" s="172" t="s">
        <v>284</v>
      </c>
    </row>
    <row r="361" spans="53:63" x14ac:dyDescent="0.3">
      <c r="BA361" s="173">
        <v>352</v>
      </c>
      <c r="BB361" s="174">
        <v>135000</v>
      </c>
      <c r="BC361" s="174">
        <v>108000</v>
      </c>
      <c r="BD361" s="174">
        <v>120000</v>
      </c>
      <c r="BE361" s="174">
        <v>85000</v>
      </c>
      <c r="BF361" s="174">
        <v>108000</v>
      </c>
      <c r="BK361" s="172" t="s">
        <v>284</v>
      </c>
    </row>
    <row r="362" spans="53:63" x14ac:dyDescent="0.3">
      <c r="BA362" s="173">
        <v>353</v>
      </c>
      <c r="BB362" s="174">
        <v>135000</v>
      </c>
      <c r="BC362" s="174">
        <v>108000</v>
      </c>
      <c r="BD362" s="174">
        <v>120000</v>
      </c>
      <c r="BE362" s="174">
        <v>85000</v>
      </c>
      <c r="BF362" s="174">
        <v>108000</v>
      </c>
      <c r="BK362" s="172" t="s">
        <v>284</v>
      </c>
    </row>
    <row r="363" spans="53:63" x14ac:dyDescent="0.3">
      <c r="BA363" s="173">
        <v>354</v>
      </c>
      <c r="BB363" s="174">
        <v>135000</v>
      </c>
      <c r="BC363" s="174">
        <v>108000</v>
      </c>
      <c r="BD363" s="174">
        <v>120000</v>
      </c>
      <c r="BE363" s="174">
        <v>85000</v>
      </c>
      <c r="BF363" s="174">
        <v>108000</v>
      </c>
      <c r="BK363" s="172" t="s">
        <v>284</v>
      </c>
    </row>
    <row r="364" spans="53:63" x14ac:dyDescent="0.3">
      <c r="BA364" s="173">
        <v>355</v>
      </c>
      <c r="BB364" s="174">
        <v>135000</v>
      </c>
      <c r="BC364" s="174">
        <v>108000</v>
      </c>
      <c r="BD364" s="174">
        <v>120000</v>
      </c>
      <c r="BE364" s="174">
        <v>85000</v>
      </c>
      <c r="BF364" s="174">
        <v>108000</v>
      </c>
      <c r="BK364" s="172" t="s">
        <v>284</v>
      </c>
    </row>
    <row r="365" spans="53:63" x14ac:dyDescent="0.3">
      <c r="BA365" s="173">
        <v>356</v>
      </c>
      <c r="BB365" s="174">
        <v>135000</v>
      </c>
      <c r="BC365" s="174">
        <v>108000</v>
      </c>
      <c r="BD365" s="174">
        <v>120000</v>
      </c>
      <c r="BE365" s="174">
        <v>85000</v>
      </c>
      <c r="BF365" s="174">
        <v>108000</v>
      </c>
      <c r="BK365" s="172" t="s">
        <v>284</v>
      </c>
    </row>
    <row r="366" spans="53:63" x14ac:dyDescent="0.3">
      <c r="BA366" s="173">
        <v>357</v>
      </c>
      <c r="BB366" s="174">
        <v>135000</v>
      </c>
      <c r="BC366" s="174">
        <v>108000</v>
      </c>
      <c r="BD366" s="174">
        <v>120000</v>
      </c>
      <c r="BE366" s="174">
        <v>85000</v>
      </c>
      <c r="BF366" s="174">
        <v>108000</v>
      </c>
      <c r="BK366" s="172" t="s">
        <v>284</v>
      </c>
    </row>
    <row r="367" spans="53:63" x14ac:dyDescent="0.3">
      <c r="BA367" s="173">
        <v>358</v>
      </c>
      <c r="BB367" s="174">
        <v>135000</v>
      </c>
      <c r="BC367" s="174">
        <v>108000</v>
      </c>
      <c r="BD367" s="174">
        <v>120000</v>
      </c>
      <c r="BE367" s="174">
        <v>85000</v>
      </c>
      <c r="BF367" s="174">
        <v>108000</v>
      </c>
      <c r="BK367" s="172" t="s">
        <v>284</v>
      </c>
    </row>
    <row r="368" spans="53:63" x14ac:dyDescent="0.3">
      <c r="BA368" s="173">
        <v>359</v>
      </c>
      <c r="BB368" s="174">
        <v>135000</v>
      </c>
      <c r="BC368" s="174">
        <v>108000</v>
      </c>
      <c r="BD368" s="174">
        <v>120000</v>
      </c>
      <c r="BE368" s="174">
        <v>85000</v>
      </c>
      <c r="BF368" s="174">
        <v>108000</v>
      </c>
      <c r="BK368" s="172" t="s">
        <v>284</v>
      </c>
    </row>
    <row r="369" spans="53:63" x14ac:dyDescent="0.3">
      <c r="BA369" s="173">
        <v>360</v>
      </c>
      <c r="BB369" s="174">
        <v>135000</v>
      </c>
      <c r="BC369" s="174">
        <v>108000</v>
      </c>
      <c r="BD369" s="174">
        <v>120000</v>
      </c>
      <c r="BE369" s="174">
        <v>85000</v>
      </c>
      <c r="BF369" s="174">
        <v>108000</v>
      </c>
      <c r="BK369" s="172" t="s">
        <v>284</v>
      </c>
    </row>
    <row r="370" spans="53:63" x14ac:dyDescent="0.3">
      <c r="BA370" s="173">
        <v>361</v>
      </c>
      <c r="BB370" s="174">
        <v>135000</v>
      </c>
      <c r="BC370" s="174">
        <v>108000</v>
      </c>
      <c r="BD370" s="174">
        <v>120000</v>
      </c>
      <c r="BE370" s="174">
        <v>85000</v>
      </c>
      <c r="BF370" s="174">
        <v>108000</v>
      </c>
      <c r="BK370" s="172" t="s">
        <v>284</v>
      </c>
    </row>
    <row r="371" spans="53:63" x14ac:dyDescent="0.3">
      <c r="BA371" s="173">
        <v>362</v>
      </c>
      <c r="BB371" s="174">
        <v>135000</v>
      </c>
      <c r="BC371" s="174">
        <v>108000</v>
      </c>
      <c r="BD371" s="174">
        <v>120000</v>
      </c>
      <c r="BE371" s="174">
        <v>85000</v>
      </c>
      <c r="BF371" s="174">
        <v>108000</v>
      </c>
      <c r="BK371" s="172" t="s">
        <v>284</v>
      </c>
    </row>
    <row r="372" spans="53:63" x14ac:dyDescent="0.3">
      <c r="BA372" s="173">
        <v>363</v>
      </c>
      <c r="BB372" s="174">
        <v>135000</v>
      </c>
      <c r="BC372" s="174">
        <v>108000</v>
      </c>
      <c r="BD372" s="174">
        <v>120000</v>
      </c>
      <c r="BE372" s="174">
        <v>85000</v>
      </c>
      <c r="BF372" s="174">
        <v>108000</v>
      </c>
      <c r="BK372" s="172" t="s">
        <v>284</v>
      </c>
    </row>
    <row r="373" spans="53:63" x14ac:dyDescent="0.3">
      <c r="BA373" s="173">
        <v>364</v>
      </c>
      <c r="BB373" s="174">
        <v>135000</v>
      </c>
      <c r="BC373" s="174">
        <v>108000</v>
      </c>
      <c r="BD373" s="174">
        <v>120000</v>
      </c>
      <c r="BE373" s="174">
        <v>85000</v>
      </c>
      <c r="BF373" s="174">
        <v>108000</v>
      </c>
      <c r="BK373" s="172" t="s">
        <v>284</v>
      </c>
    </row>
    <row r="374" spans="53:63" x14ac:dyDescent="0.3">
      <c r="BA374" s="173">
        <v>365</v>
      </c>
      <c r="BB374" s="174">
        <v>135000</v>
      </c>
      <c r="BC374" s="174">
        <v>108000</v>
      </c>
      <c r="BD374" s="174">
        <v>120000</v>
      </c>
      <c r="BE374" s="174">
        <v>85000</v>
      </c>
      <c r="BF374" s="174">
        <v>108000</v>
      </c>
      <c r="BK374" s="172" t="s">
        <v>284</v>
      </c>
    </row>
    <row r="375" spans="53:63" x14ac:dyDescent="0.3">
      <c r="BA375" s="173">
        <v>366</v>
      </c>
      <c r="BB375" s="174">
        <v>135000</v>
      </c>
      <c r="BC375" s="174">
        <v>108000</v>
      </c>
      <c r="BD375" s="174">
        <v>120000</v>
      </c>
      <c r="BE375" s="174">
        <v>85000</v>
      </c>
      <c r="BF375" s="174">
        <v>108000</v>
      </c>
      <c r="BK375" s="172" t="s">
        <v>284</v>
      </c>
    </row>
    <row r="376" spans="53:63" x14ac:dyDescent="0.3">
      <c r="BA376" s="173">
        <v>367</v>
      </c>
      <c r="BB376" s="174">
        <v>135000</v>
      </c>
      <c r="BC376" s="174">
        <v>108000</v>
      </c>
      <c r="BD376" s="174">
        <v>120000</v>
      </c>
      <c r="BE376" s="174">
        <v>85000</v>
      </c>
      <c r="BF376" s="174">
        <v>108000</v>
      </c>
      <c r="BK376" s="172" t="s">
        <v>284</v>
      </c>
    </row>
    <row r="377" spans="53:63" x14ac:dyDescent="0.3">
      <c r="BA377" s="173">
        <v>368</v>
      </c>
      <c r="BB377" s="174">
        <v>135000</v>
      </c>
      <c r="BC377" s="174">
        <v>108000</v>
      </c>
      <c r="BD377" s="174">
        <v>120000</v>
      </c>
      <c r="BE377" s="174">
        <v>85000</v>
      </c>
      <c r="BF377" s="174">
        <v>108000</v>
      </c>
      <c r="BK377" s="172" t="s">
        <v>284</v>
      </c>
    </row>
    <row r="378" spans="53:63" x14ac:dyDescent="0.3">
      <c r="BA378" s="173">
        <v>369</v>
      </c>
      <c r="BB378" s="174">
        <v>135000</v>
      </c>
      <c r="BC378" s="174">
        <v>108000</v>
      </c>
      <c r="BD378" s="174">
        <v>120000</v>
      </c>
      <c r="BE378" s="174">
        <v>85000</v>
      </c>
      <c r="BF378" s="174">
        <v>108000</v>
      </c>
      <c r="BK378" s="172" t="s">
        <v>284</v>
      </c>
    </row>
    <row r="379" spans="53:63" x14ac:dyDescent="0.3">
      <c r="BA379" s="173">
        <v>370</v>
      </c>
      <c r="BB379" s="174">
        <v>135000</v>
      </c>
      <c r="BC379" s="174">
        <v>108000</v>
      </c>
      <c r="BD379" s="174">
        <v>120000</v>
      </c>
      <c r="BE379" s="174">
        <v>85000</v>
      </c>
      <c r="BF379" s="174">
        <v>108000</v>
      </c>
      <c r="BK379" s="172" t="s">
        <v>284</v>
      </c>
    </row>
    <row r="380" spans="53:63" x14ac:dyDescent="0.3">
      <c r="BA380" s="173">
        <v>371</v>
      </c>
      <c r="BB380" s="174">
        <v>135000</v>
      </c>
      <c r="BC380" s="174">
        <v>108000</v>
      </c>
      <c r="BD380" s="174">
        <v>120000</v>
      </c>
      <c r="BE380" s="174">
        <v>85000</v>
      </c>
      <c r="BF380" s="174">
        <v>108000</v>
      </c>
      <c r="BK380" s="172" t="s">
        <v>284</v>
      </c>
    </row>
    <row r="381" spans="53:63" x14ac:dyDescent="0.3">
      <c r="BA381" s="173">
        <v>372</v>
      </c>
      <c r="BB381" s="174">
        <v>135000</v>
      </c>
      <c r="BC381" s="174">
        <v>108000</v>
      </c>
      <c r="BD381" s="174">
        <v>120000</v>
      </c>
      <c r="BE381" s="174">
        <v>85000</v>
      </c>
      <c r="BF381" s="174">
        <v>108000</v>
      </c>
      <c r="BK381" s="172" t="s">
        <v>284</v>
      </c>
    </row>
    <row r="382" spans="53:63" x14ac:dyDescent="0.3">
      <c r="BA382" s="173">
        <v>373</v>
      </c>
      <c r="BB382" s="174">
        <v>135000</v>
      </c>
      <c r="BC382" s="174">
        <v>108000</v>
      </c>
      <c r="BD382" s="174">
        <v>120000</v>
      </c>
      <c r="BE382" s="174">
        <v>85000</v>
      </c>
      <c r="BF382" s="174">
        <v>108000</v>
      </c>
      <c r="BK382" s="172" t="s">
        <v>284</v>
      </c>
    </row>
    <row r="383" spans="53:63" x14ac:dyDescent="0.3">
      <c r="BA383" s="173">
        <v>374</v>
      </c>
      <c r="BB383" s="174">
        <v>135000</v>
      </c>
      <c r="BC383" s="174">
        <v>108000</v>
      </c>
      <c r="BD383" s="174">
        <v>120000</v>
      </c>
      <c r="BE383" s="174">
        <v>85000</v>
      </c>
      <c r="BF383" s="174">
        <v>108000</v>
      </c>
      <c r="BK383" s="172" t="s">
        <v>284</v>
      </c>
    </row>
    <row r="384" spans="53:63" x14ac:dyDescent="0.3">
      <c r="BA384" s="173">
        <v>375</v>
      </c>
      <c r="BB384" s="174">
        <v>135000</v>
      </c>
      <c r="BC384" s="174">
        <v>108000</v>
      </c>
      <c r="BD384" s="174">
        <v>120000</v>
      </c>
      <c r="BE384" s="174">
        <v>85000</v>
      </c>
      <c r="BF384" s="174">
        <v>108000</v>
      </c>
      <c r="BK384" s="172" t="s">
        <v>284</v>
      </c>
    </row>
    <row r="385" spans="53:63" x14ac:dyDescent="0.3">
      <c r="BA385" s="173">
        <v>376</v>
      </c>
      <c r="BB385" s="174">
        <v>135000</v>
      </c>
      <c r="BC385" s="174">
        <v>108000</v>
      </c>
      <c r="BD385" s="174">
        <v>120000</v>
      </c>
      <c r="BE385" s="174">
        <v>85000</v>
      </c>
      <c r="BF385" s="174">
        <v>108000</v>
      </c>
      <c r="BK385" s="172" t="s">
        <v>284</v>
      </c>
    </row>
    <row r="386" spans="53:63" x14ac:dyDescent="0.3">
      <c r="BA386" s="173">
        <v>377</v>
      </c>
      <c r="BB386" s="174">
        <v>135000</v>
      </c>
      <c r="BC386" s="174">
        <v>108000</v>
      </c>
      <c r="BD386" s="174">
        <v>120000</v>
      </c>
      <c r="BE386" s="174">
        <v>85000</v>
      </c>
      <c r="BF386" s="174">
        <v>108000</v>
      </c>
      <c r="BK386" s="172" t="s">
        <v>284</v>
      </c>
    </row>
    <row r="387" spans="53:63" x14ac:dyDescent="0.3">
      <c r="BA387" s="173">
        <v>378</v>
      </c>
      <c r="BB387" s="174">
        <v>135000</v>
      </c>
      <c r="BC387" s="174">
        <v>108000</v>
      </c>
      <c r="BD387" s="174">
        <v>120000</v>
      </c>
      <c r="BE387" s="174">
        <v>85000</v>
      </c>
      <c r="BF387" s="174">
        <v>108000</v>
      </c>
      <c r="BK387" s="172" t="s">
        <v>284</v>
      </c>
    </row>
    <row r="388" spans="53:63" x14ac:dyDescent="0.3">
      <c r="BA388" s="173">
        <v>379</v>
      </c>
      <c r="BB388" s="174">
        <v>135000</v>
      </c>
      <c r="BC388" s="174">
        <v>108000</v>
      </c>
      <c r="BD388" s="174">
        <v>120000</v>
      </c>
      <c r="BE388" s="174">
        <v>85000</v>
      </c>
      <c r="BF388" s="174">
        <v>108000</v>
      </c>
      <c r="BK388" s="172" t="s">
        <v>284</v>
      </c>
    </row>
    <row r="389" spans="53:63" x14ac:dyDescent="0.3">
      <c r="BA389" s="173">
        <v>380</v>
      </c>
      <c r="BB389" s="174">
        <v>135000</v>
      </c>
      <c r="BC389" s="174">
        <v>108000</v>
      </c>
      <c r="BD389" s="174">
        <v>120000</v>
      </c>
      <c r="BE389" s="174">
        <v>85000</v>
      </c>
      <c r="BF389" s="174">
        <v>108000</v>
      </c>
      <c r="BK389" s="172" t="s">
        <v>284</v>
      </c>
    </row>
    <row r="390" spans="53:63" x14ac:dyDescent="0.3">
      <c r="BA390" s="173">
        <v>381</v>
      </c>
      <c r="BB390" s="174">
        <v>135000</v>
      </c>
      <c r="BC390" s="174">
        <v>108000</v>
      </c>
      <c r="BD390" s="174">
        <v>120000</v>
      </c>
      <c r="BE390" s="174">
        <v>85000</v>
      </c>
      <c r="BF390" s="174">
        <v>108000</v>
      </c>
      <c r="BK390" s="172" t="s">
        <v>284</v>
      </c>
    </row>
    <row r="391" spans="53:63" x14ac:dyDescent="0.3">
      <c r="BA391" s="173">
        <v>382</v>
      </c>
      <c r="BB391" s="174">
        <v>135000</v>
      </c>
      <c r="BC391" s="174">
        <v>108000</v>
      </c>
      <c r="BD391" s="174">
        <v>120000</v>
      </c>
      <c r="BE391" s="174">
        <v>85000</v>
      </c>
      <c r="BF391" s="174">
        <v>108000</v>
      </c>
      <c r="BK391" s="172" t="s">
        <v>284</v>
      </c>
    </row>
    <row r="392" spans="53:63" x14ac:dyDescent="0.3">
      <c r="BA392" s="173">
        <v>383</v>
      </c>
      <c r="BB392" s="174">
        <v>135000</v>
      </c>
      <c r="BC392" s="174">
        <v>108000</v>
      </c>
      <c r="BD392" s="174">
        <v>120000</v>
      </c>
      <c r="BE392" s="174">
        <v>85000</v>
      </c>
      <c r="BF392" s="174">
        <v>108000</v>
      </c>
      <c r="BK392" s="172" t="s">
        <v>284</v>
      </c>
    </row>
    <row r="393" spans="53:63" x14ac:dyDescent="0.3">
      <c r="BA393" s="173">
        <v>384</v>
      </c>
      <c r="BB393" s="174">
        <v>135000</v>
      </c>
      <c r="BC393" s="174">
        <v>108000</v>
      </c>
      <c r="BD393" s="174">
        <v>120000</v>
      </c>
      <c r="BE393" s="174">
        <v>85000</v>
      </c>
      <c r="BF393" s="174">
        <v>108000</v>
      </c>
      <c r="BK393" s="172" t="s">
        <v>284</v>
      </c>
    </row>
    <row r="394" spans="53:63" x14ac:dyDescent="0.3">
      <c r="BA394" s="173">
        <v>385</v>
      </c>
      <c r="BB394" s="174">
        <v>135000</v>
      </c>
      <c r="BC394" s="174">
        <v>108000</v>
      </c>
      <c r="BD394" s="174">
        <v>120000</v>
      </c>
      <c r="BE394" s="174">
        <v>85000</v>
      </c>
      <c r="BF394" s="174">
        <v>108000</v>
      </c>
      <c r="BK394" s="172" t="s">
        <v>284</v>
      </c>
    </row>
    <row r="395" spans="53:63" x14ac:dyDescent="0.3">
      <c r="BA395" s="173">
        <v>386</v>
      </c>
      <c r="BB395" s="174">
        <v>135000</v>
      </c>
      <c r="BC395" s="174">
        <v>108000</v>
      </c>
      <c r="BD395" s="174">
        <v>120000</v>
      </c>
      <c r="BE395" s="174">
        <v>85000</v>
      </c>
      <c r="BF395" s="174">
        <v>108000</v>
      </c>
      <c r="BK395" s="172" t="s">
        <v>284</v>
      </c>
    </row>
    <row r="396" spans="53:63" x14ac:dyDescent="0.3">
      <c r="BA396" s="173">
        <v>387</v>
      </c>
      <c r="BB396" s="174">
        <v>135000</v>
      </c>
      <c r="BC396" s="174">
        <v>108000</v>
      </c>
      <c r="BD396" s="174">
        <v>120000</v>
      </c>
      <c r="BE396" s="174">
        <v>85000</v>
      </c>
      <c r="BF396" s="174">
        <v>108000</v>
      </c>
      <c r="BK396" s="172" t="s">
        <v>284</v>
      </c>
    </row>
    <row r="397" spans="53:63" x14ac:dyDescent="0.3">
      <c r="BA397" s="173">
        <v>388</v>
      </c>
      <c r="BB397" s="174">
        <v>135000</v>
      </c>
      <c r="BC397" s="174">
        <v>108000</v>
      </c>
      <c r="BD397" s="174">
        <v>120000</v>
      </c>
      <c r="BE397" s="174">
        <v>85000</v>
      </c>
      <c r="BF397" s="174">
        <v>108000</v>
      </c>
      <c r="BK397" s="172" t="s">
        <v>284</v>
      </c>
    </row>
    <row r="398" spans="53:63" x14ac:dyDescent="0.3">
      <c r="BA398" s="173">
        <v>389</v>
      </c>
      <c r="BB398" s="174">
        <v>135000</v>
      </c>
      <c r="BC398" s="174">
        <v>108000</v>
      </c>
      <c r="BD398" s="174">
        <v>120000</v>
      </c>
      <c r="BE398" s="174">
        <v>85000</v>
      </c>
      <c r="BF398" s="174">
        <v>108000</v>
      </c>
      <c r="BK398" s="172" t="s">
        <v>284</v>
      </c>
    </row>
    <row r="399" spans="53:63" x14ac:dyDescent="0.3">
      <c r="BA399" s="173">
        <v>390</v>
      </c>
      <c r="BB399" s="174">
        <v>135000</v>
      </c>
      <c r="BC399" s="174">
        <v>108000</v>
      </c>
      <c r="BD399" s="174">
        <v>120000</v>
      </c>
      <c r="BE399" s="174">
        <v>85000</v>
      </c>
      <c r="BF399" s="174">
        <v>108000</v>
      </c>
      <c r="BK399" s="172" t="s">
        <v>284</v>
      </c>
    </row>
    <row r="400" spans="53:63" x14ac:dyDescent="0.3">
      <c r="BA400" s="173">
        <v>391</v>
      </c>
      <c r="BB400" s="174">
        <v>135000</v>
      </c>
      <c r="BC400" s="174">
        <v>108000</v>
      </c>
      <c r="BD400" s="174">
        <v>120000</v>
      </c>
      <c r="BE400" s="174">
        <v>85000</v>
      </c>
      <c r="BF400" s="174">
        <v>108000</v>
      </c>
      <c r="BK400" s="172" t="s">
        <v>284</v>
      </c>
    </row>
    <row r="401" spans="53:63" x14ac:dyDescent="0.3">
      <c r="BA401" s="173">
        <v>392</v>
      </c>
      <c r="BB401" s="174">
        <v>135000</v>
      </c>
      <c r="BC401" s="174">
        <v>108000</v>
      </c>
      <c r="BD401" s="174">
        <v>120000</v>
      </c>
      <c r="BE401" s="174">
        <v>85000</v>
      </c>
      <c r="BF401" s="174">
        <v>108000</v>
      </c>
      <c r="BK401" s="172" t="s">
        <v>284</v>
      </c>
    </row>
    <row r="402" spans="53:63" x14ac:dyDescent="0.3">
      <c r="BA402" s="173">
        <v>393</v>
      </c>
      <c r="BB402" s="174">
        <v>135000</v>
      </c>
      <c r="BC402" s="174">
        <v>108000</v>
      </c>
      <c r="BD402" s="174">
        <v>120000</v>
      </c>
      <c r="BE402" s="174">
        <v>85000</v>
      </c>
      <c r="BF402" s="174">
        <v>108000</v>
      </c>
      <c r="BK402" s="172" t="s">
        <v>284</v>
      </c>
    </row>
    <row r="403" spans="53:63" x14ac:dyDescent="0.3">
      <c r="BA403" s="173">
        <v>394</v>
      </c>
      <c r="BB403" s="174">
        <v>135000</v>
      </c>
      <c r="BC403" s="174">
        <v>108000</v>
      </c>
      <c r="BD403" s="174">
        <v>120000</v>
      </c>
      <c r="BE403" s="174">
        <v>85000</v>
      </c>
      <c r="BF403" s="174">
        <v>108000</v>
      </c>
      <c r="BK403" s="172" t="s">
        <v>284</v>
      </c>
    </row>
    <row r="404" spans="53:63" x14ac:dyDescent="0.3">
      <c r="BA404" s="173">
        <v>395</v>
      </c>
      <c r="BB404" s="174">
        <v>135000</v>
      </c>
      <c r="BC404" s="174">
        <v>108000</v>
      </c>
      <c r="BD404" s="174">
        <v>120000</v>
      </c>
      <c r="BE404" s="174">
        <v>85000</v>
      </c>
      <c r="BF404" s="174">
        <v>108000</v>
      </c>
      <c r="BK404" s="172" t="s">
        <v>284</v>
      </c>
    </row>
    <row r="405" spans="53:63" x14ac:dyDescent="0.3">
      <c r="BA405" s="173">
        <v>396</v>
      </c>
      <c r="BB405" s="174">
        <v>135000</v>
      </c>
      <c r="BC405" s="174">
        <v>108000</v>
      </c>
      <c r="BD405" s="174">
        <v>120000</v>
      </c>
      <c r="BE405" s="174">
        <v>85000</v>
      </c>
      <c r="BF405" s="174">
        <v>108000</v>
      </c>
      <c r="BK405" s="172" t="s">
        <v>284</v>
      </c>
    </row>
    <row r="406" spans="53:63" x14ac:dyDescent="0.3">
      <c r="BA406" s="173">
        <v>397</v>
      </c>
      <c r="BB406" s="174">
        <v>135000</v>
      </c>
      <c r="BC406" s="174">
        <v>108000</v>
      </c>
      <c r="BD406" s="174">
        <v>120000</v>
      </c>
      <c r="BE406" s="174">
        <v>85000</v>
      </c>
      <c r="BF406" s="174">
        <v>108000</v>
      </c>
      <c r="BK406" s="172" t="s">
        <v>284</v>
      </c>
    </row>
    <row r="407" spans="53:63" x14ac:dyDescent="0.3">
      <c r="BA407" s="173">
        <v>398</v>
      </c>
      <c r="BB407" s="174">
        <v>135000</v>
      </c>
      <c r="BC407" s="174">
        <v>108000</v>
      </c>
      <c r="BD407" s="174">
        <v>120000</v>
      </c>
      <c r="BE407" s="174">
        <v>85000</v>
      </c>
      <c r="BF407" s="174">
        <v>108000</v>
      </c>
      <c r="BK407" s="172" t="s">
        <v>284</v>
      </c>
    </row>
    <row r="408" spans="53:63" x14ac:dyDescent="0.3">
      <c r="BA408" s="173">
        <v>399</v>
      </c>
      <c r="BB408" s="174">
        <v>135000</v>
      </c>
      <c r="BC408" s="174">
        <v>108000</v>
      </c>
      <c r="BD408" s="174">
        <v>120000</v>
      </c>
      <c r="BE408" s="174">
        <v>85000</v>
      </c>
      <c r="BF408" s="174">
        <v>108000</v>
      </c>
      <c r="BK408" s="172" t="s">
        <v>284</v>
      </c>
    </row>
    <row r="409" spans="53:63" x14ac:dyDescent="0.3">
      <c r="BA409" s="173">
        <v>400</v>
      </c>
      <c r="BB409" s="174">
        <v>135000</v>
      </c>
      <c r="BC409" s="174">
        <v>99000</v>
      </c>
      <c r="BD409" s="174">
        <v>110000</v>
      </c>
      <c r="BE409" s="174">
        <v>85000</v>
      </c>
      <c r="BF409" s="174">
        <v>99000</v>
      </c>
      <c r="BK409" s="172" t="s">
        <v>284</v>
      </c>
    </row>
    <row r="410" spans="53:63" x14ac:dyDescent="0.3">
      <c r="BA410" s="173">
        <v>401</v>
      </c>
      <c r="BB410" s="174">
        <v>135000</v>
      </c>
      <c r="BC410" s="174">
        <v>99000</v>
      </c>
      <c r="BD410" s="174">
        <v>110000</v>
      </c>
      <c r="BE410" s="174">
        <v>85000</v>
      </c>
      <c r="BF410" s="174">
        <v>99000</v>
      </c>
      <c r="BK410" s="172" t="s">
        <v>284</v>
      </c>
    </row>
    <row r="411" spans="53:63" x14ac:dyDescent="0.3">
      <c r="BA411" s="173">
        <v>402</v>
      </c>
      <c r="BB411" s="174">
        <v>135000</v>
      </c>
      <c r="BC411" s="174">
        <v>99000</v>
      </c>
      <c r="BD411" s="174">
        <v>110000</v>
      </c>
      <c r="BE411" s="174">
        <v>85000</v>
      </c>
      <c r="BF411" s="174">
        <v>99000</v>
      </c>
      <c r="BK411" s="172" t="s">
        <v>284</v>
      </c>
    </row>
    <row r="412" spans="53:63" x14ac:dyDescent="0.3">
      <c r="BA412" s="173">
        <v>403</v>
      </c>
      <c r="BB412" s="174">
        <v>135000</v>
      </c>
      <c r="BC412" s="174">
        <v>99000</v>
      </c>
      <c r="BD412" s="174">
        <v>110000</v>
      </c>
      <c r="BE412" s="174">
        <v>85000</v>
      </c>
      <c r="BF412" s="174">
        <v>99000</v>
      </c>
      <c r="BK412" s="172" t="s">
        <v>284</v>
      </c>
    </row>
    <row r="413" spans="53:63" x14ac:dyDescent="0.3">
      <c r="BA413" s="173">
        <v>404</v>
      </c>
      <c r="BB413" s="174">
        <v>135000</v>
      </c>
      <c r="BC413" s="174">
        <v>99000</v>
      </c>
      <c r="BD413" s="174">
        <v>110000</v>
      </c>
      <c r="BE413" s="174">
        <v>85000</v>
      </c>
      <c r="BF413" s="174">
        <v>99000</v>
      </c>
      <c r="BK413" s="172" t="s">
        <v>284</v>
      </c>
    </row>
    <row r="414" spans="53:63" x14ac:dyDescent="0.3">
      <c r="BA414" s="173">
        <v>405</v>
      </c>
      <c r="BB414" s="174">
        <v>135000</v>
      </c>
      <c r="BC414" s="174">
        <v>99000</v>
      </c>
      <c r="BD414" s="174">
        <v>110000</v>
      </c>
      <c r="BE414" s="174">
        <v>85000</v>
      </c>
      <c r="BF414" s="174">
        <v>99000</v>
      </c>
      <c r="BK414" s="172" t="s">
        <v>284</v>
      </c>
    </row>
    <row r="415" spans="53:63" x14ac:dyDescent="0.3">
      <c r="BA415" s="173">
        <v>406</v>
      </c>
      <c r="BB415" s="174">
        <v>135000</v>
      </c>
      <c r="BC415" s="174">
        <v>99000</v>
      </c>
      <c r="BD415" s="174">
        <v>110000</v>
      </c>
      <c r="BE415" s="174">
        <v>85000</v>
      </c>
      <c r="BF415" s="174">
        <v>99000</v>
      </c>
      <c r="BK415" s="172" t="s">
        <v>284</v>
      </c>
    </row>
    <row r="416" spans="53:63" x14ac:dyDescent="0.3">
      <c r="BA416" s="173">
        <v>407</v>
      </c>
      <c r="BB416" s="174">
        <v>135000</v>
      </c>
      <c r="BC416" s="174">
        <v>99000</v>
      </c>
      <c r="BD416" s="174">
        <v>110000</v>
      </c>
      <c r="BE416" s="174">
        <v>85000</v>
      </c>
      <c r="BF416" s="174">
        <v>99000</v>
      </c>
      <c r="BK416" s="172" t="s">
        <v>284</v>
      </c>
    </row>
    <row r="417" spans="53:63" x14ac:dyDescent="0.3">
      <c r="BA417" s="173">
        <v>408</v>
      </c>
      <c r="BB417" s="174">
        <v>135000</v>
      </c>
      <c r="BC417" s="174">
        <v>99000</v>
      </c>
      <c r="BD417" s="174">
        <v>110000</v>
      </c>
      <c r="BE417" s="174">
        <v>85000</v>
      </c>
      <c r="BF417" s="174">
        <v>99000</v>
      </c>
      <c r="BK417" s="172" t="s">
        <v>284</v>
      </c>
    </row>
    <row r="418" spans="53:63" x14ac:dyDescent="0.3">
      <c r="BA418" s="173">
        <v>409</v>
      </c>
      <c r="BB418" s="174">
        <v>135000</v>
      </c>
      <c r="BC418" s="174">
        <v>99000</v>
      </c>
      <c r="BD418" s="174">
        <v>110000</v>
      </c>
      <c r="BE418" s="174">
        <v>85000</v>
      </c>
      <c r="BF418" s="174">
        <v>99000</v>
      </c>
      <c r="BK418" s="172" t="s">
        <v>284</v>
      </c>
    </row>
    <row r="419" spans="53:63" x14ac:dyDescent="0.3">
      <c r="BA419" s="173">
        <v>410</v>
      </c>
      <c r="BB419" s="174">
        <v>135000</v>
      </c>
      <c r="BC419" s="174">
        <v>99000</v>
      </c>
      <c r="BD419" s="174">
        <v>110000</v>
      </c>
      <c r="BE419" s="174">
        <v>85000</v>
      </c>
      <c r="BF419" s="174">
        <v>99000</v>
      </c>
      <c r="BK419" s="172" t="s">
        <v>284</v>
      </c>
    </row>
    <row r="420" spans="53:63" x14ac:dyDescent="0.3">
      <c r="BA420" s="173">
        <v>411</v>
      </c>
      <c r="BB420" s="174">
        <v>135000</v>
      </c>
      <c r="BC420" s="174">
        <v>99000</v>
      </c>
      <c r="BD420" s="174">
        <v>110000</v>
      </c>
      <c r="BE420" s="174">
        <v>85000</v>
      </c>
      <c r="BF420" s="174">
        <v>99000</v>
      </c>
      <c r="BK420" s="172" t="s">
        <v>284</v>
      </c>
    </row>
    <row r="421" spans="53:63" x14ac:dyDescent="0.3">
      <c r="BA421" s="173">
        <v>412</v>
      </c>
      <c r="BB421" s="174">
        <v>135000</v>
      </c>
      <c r="BC421" s="174">
        <v>99000</v>
      </c>
      <c r="BD421" s="174">
        <v>110000</v>
      </c>
      <c r="BE421" s="174">
        <v>85000</v>
      </c>
      <c r="BF421" s="174">
        <v>99000</v>
      </c>
      <c r="BK421" s="172" t="s">
        <v>284</v>
      </c>
    </row>
    <row r="422" spans="53:63" x14ac:dyDescent="0.3">
      <c r="BA422" s="173">
        <v>413</v>
      </c>
      <c r="BB422" s="174">
        <v>135000</v>
      </c>
      <c r="BC422" s="174">
        <v>99000</v>
      </c>
      <c r="BD422" s="174">
        <v>110000</v>
      </c>
      <c r="BE422" s="174">
        <v>85000</v>
      </c>
      <c r="BF422" s="174">
        <v>99000</v>
      </c>
      <c r="BK422" s="172" t="s">
        <v>284</v>
      </c>
    </row>
    <row r="423" spans="53:63" x14ac:dyDescent="0.3">
      <c r="BA423" s="173">
        <v>414</v>
      </c>
      <c r="BB423" s="174">
        <v>135000</v>
      </c>
      <c r="BC423" s="174">
        <v>99000</v>
      </c>
      <c r="BD423" s="174">
        <v>110000</v>
      </c>
      <c r="BE423" s="174">
        <v>85000</v>
      </c>
      <c r="BF423" s="174">
        <v>99000</v>
      </c>
      <c r="BK423" s="172" t="s">
        <v>284</v>
      </c>
    </row>
    <row r="424" spans="53:63" x14ac:dyDescent="0.3">
      <c r="BA424" s="173">
        <v>415</v>
      </c>
      <c r="BB424" s="174">
        <v>135000</v>
      </c>
      <c r="BC424" s="174">
        <v>99000</v>
      </c>
      <c r="BD424" s="174">
        <v>110000</v>
      </c>
      <c r="BE424" s="174">
        <v>85000</v>
      </c>
      <c r="BF424" s="174">
        <v>99000</v>
      </c>
      <c r="BK424" s="172" t="s">
        <v>284</v>
      </c>
    </row>
    <row r="425" spans="53:63" x14ac:dyDescent="0.3">
      <c r="BA425" s="173">
        <v>416</v>
      </c>
      <c r="BB425" s="174">
        <v>135000</v>
      </c>
      <c r="BC425" s="174">
        <v>99000</v>
      </c>
      <c r="BD425" s="174">
        <v>110000</v>
      </c>
      <c r="BE425" s="174">
        <v>85000</v>
      </c>
      <c r="BF425" s="174">
        <v>99000</v>
      </c>
      <c r="BK425" s="172" t="s">
        <v>284</v>
      </c>
    </row>
    <row r="426" spans="53:63" x14ac:dyDescent="0.3">
      <c r="BA426" s="173">
        <v>417</v>
      </c>
      <c r="BB426" s="174">
        <v>135000</v>
      </c>
      <c r="BC426" s="174">
        <v>99000</v>
      </c>
      <c r="BD426" s="174">
        <v>110000</v>
      </c>
      <c r="BE426" s="174">
        <v>85000</v>
      </c>
      <c r="BF426" s="174">
        <v>99000</v>
      </c>
      <c r="BK426" s="172" t="s">
        <v>284</v>
      </c>
    </row>
    <row r="427" spans="53:63" x14ac:dyDescent="0.3">
      <c r="BA427" s="173">
        <v>418</v>
      </c>
      <c r="BB427" s="174">
        <v>135000</v>
      </c>
      <c r="BC427" s="174">
        <v>99000</v>
      </c>
      <c r="BD427" s="174">
        <v>110000</v>
      </c>
      <c r="BE427" s="174">
        <v>85000</v>
      </c>
      <c r="BF427" s="174">
        <v>99000</v>
      </c>
      <c r="BK427" s="172" t="s">
        <v>284</v>
      </c>
    </row>
    <row r="428" spans="53:63" x14ac:dyDescent="0.3">
      <c r="BA428" s="173">
        <v>419</v>
      </c>
      <c r="BB428" s="174">
        <v>135000</v>
      </c>
      <c r="BC428" s="174">
        <v>99000</v>
      </c>
      <c r="BD428" s="174">
        <v>110000</v>
      </c>
      <c r="BE428" s="174">
        <v>85000</v>
      </c>
      <c r="BF428" s="174">
        <v>99000</v>
      </c>
      <c r="BK428" s="172" t="s">
        <v>284</v>
      </c>
    </row>
    <row r="429" spans="53:63" x14ac:dyDescent="0.3">
      <c r="BA429" s="173">
        <v>420</v>
      </c>
      <c r="BB429" s="174">
        <v>135000</v>
      </c>
      <c r="BC429" s="174">
        <v>99000</v>
      </c>
      <c r="BD429" s="174">
        <v>110000</v>
      </c>
      <c r="BE429" s="174">
        <v>85000</v>
      </c>
      <c r="BF429" s="174">
        <v>99000</v>
      </c>
      <c r="BK429" s="172" t="s">
        <v>284</v>
      </c>
    </row>
    <row r="430" spans="53:63" x14ac:dyDescent="0.3">
      <c r="BA430" s="173">
        <v>421</v>
      </c>
      <c r="BB430" s="174">
        <v>135000</v>
      </c>
      <c r="BC430" s="174">
        <v>99000</v>
      </c>
      <c r="BD430" s="174">
        <v>110000</v>
      </c>
      <c r="BE430" s="174">
        <v>85000</v>
      </c>
      <c r="BF430" s="174">
        <v>99000</v>
      </c>
      <c r="BK430" s="172" t="s">
        <v>284</v>
      </c>
    </row>
    <row r="431" spans="53:63" x14ac:dyDescent="0.3">
      <c r="BA431" s="173">
        <v>422</v>
      </c>
      <c r="BB431" s="174">
        <v>135000</v>
      </c>
      <c r="BC431" s="174">
        <v>99000</v>
      </c>
      <c r="BD431" s="174">
        <v>110000</v>
      </c>
      <c r="BE431" s="174">
        <v>85000</v>
      </c>
      <c r="BF431" s="174">
        <v>99000</v>
      </c>
      <c r="BK431" s="172" t="s">
        <v>284</v>
      </c>
    </row>
    <row r="432" spans="53:63" x14ac:dyDescent="0.3">
      <c r="BA432" s="173">
        <v>423</v>
      </c>
      <c r="BB432" s="174">
        <v>135000</v>
      </c>
      <c r="BC432" s="174">
        <v>99000</v>
      </c>
      <c r="BD432" s="174">
        <v>110000</v>
      </c>
      <c r="BE432" s="174">
        <v>85000</v>
      </c>
      <c r="BF432" s="174">
        <v>99000</v>
      </c>
      <c r="BK432" s="172" t="s">
        <v>284</v>
      </c>
    </row>
    <row r="433" spans="53:63" x14ac:dyDescent="0.3">
      <c r="BA433" s="173">
        <v>424</v>
      </c>
      <c r="BB433" s="174">
        <v>135000</v>
      </c>
      <c r="BC433" s="174">
        <v>99000</v>
      </c>
      <c r="BD433" s="174">
        <v>110000</v>
      </c>
      <c r="BE433" s="174">
        <v>85000</v>
      </c>
      <c r="BF433" s="174">
        <v>99000</v>
      </c>
      <c r="BK433" s="172" t="s">
        <v>284</v>
      </c>
    </row>
    <row r="434" spans="53:63" x14ac:dyDescent="0.3">
      <c r="BA434" s="173">
        <v>425</v>
      </c>
      <c r="BB434" s="174">
        <v>135000</v>
      </c>
      <c r="BC434" s="174">
        <v>99000</v>
      </c>
      <c r="BD434" s="174">
        <v>110000</v>
      </c>
      <c r="BE434" s="174">
        <v>85000</v>
      </c>
      <c r="BF434" s="174">
        <v>99000</v>
      </c>
      <c r="BK434" s="172" t="s">
        <v>284</v>
      </c>
    </row>
    <row r="435" spans="53:63" x14ac:dyDescent="0.3">
      <c r="BA435" s="173">
        <v>426</v>
      </c>
      <c r="BB435" s="174">
        <v>135000</v>
      </c>
      <c r="BC435" s="174">
        <v>99000</v>
      </c>
      <c r="BD435" s="174">
        <v>110000</v>
      </c>
      <c r="BE435" s="174">
        <v>85000</v>
      </c>
      <c r="BF435" s="174">
        <v>99000</v>
      </c>
      <c r="BK435" s="172" t="s">
        <v>284</v>
      </c>
    </row>
    <row r="436" spans="53:63" x14ac:dyDescent="0.3">
      <c r="BA436" s="173">
        <v>427</v>
      </c>
      <c r="BB436" s="174">
        <v>135000</v>
      </c>
      <c r="BC436" s="174">
        <v>99000</v>
      </c>
      <c r="BD436" s="174">
        <v>110000</v>
      </c>
      <c r="BE436" s="174">
        <v>85000</v>
      </c>
      <c r="BF436" s="174">
        <v>99000</v>
      </c>
      <c r="BK436" s="172" t="s">
        <v>284</v>
      </c>
    </row>
    <row r="437" spans="53:63" x14ac:dyDescent="0.3">
      <c r="BA437" s="173">
        <v>428</v>
      </c>
      <c r="BB437" s="174">
        <v>135000</v>
      </c>
      <c r="BC437" s="174">
        <v>99000</v>
      </c>
      <c r="BD437" s="174">
        <v>110000</v>
      </c>
      <c r="BE437" s="174">
        <v>85000</v>
      </c>
      <c r="BF437" s="174">
        <v>99000</v>
      </c>
      <c r="BK437" s="172" t="s">
        <v>284</v>
      </c>
    </row>
    <row r="438" spans="53:63" x14ac:dyDescent="0.3">
      <c r="BA438" s="173">
        <v>429</v>
      </c>
      <c r="BB438" s="174">
        <v>135000</v>
      </c>
      <c r="BC438" s="174">
        <v>99000</v>
      </c>
      <c r="BD438" s="174">
        <v>110000</v>
      </c>
      <c r="BE438" s="174">
        <v>85000</v>
      </c>
      <c r="BF438" s="174">
        <v>99000</v>
      </c>
      <c r="BK438" s="172" t="s">
        <v>284</v>
      </c>
    </row>
    <row r="439" spans="53:63" x14ac:dyDescent="0.3">
      <c r="BA439" s="173">
        <v>430</v>
      </c>
      <c r="BB439" s="174">
        <v>135000</v>
      </c>
      <c r="BC439" s="174">
        <v>99000</v>
      </c>
      <c r="BD439" s="174">
        <v>110000</v>
      </c>
      <c r="BE439" s="174">
        <v>85000</v>
      </c>
      <c r="BF439" s="174">
        <v>99000</v>
      </c>
      <c r="BK439" s="172" t="s">
        <v>284</v>
      </c>
    </row>
    <row r="440" spans="53:63" x14ac:dyDescent="0.3">
      <c r="BA440" s="173">
        <v>431</v>
      </c>
      <c r="BB440" s="174">
        <v>135000</v>
      </c>
      <c r="BC440" s="174">
        <v>99000</v>
      </c>
      <c r="BD440" s="174">
        <v>110000</v>
      </c>
      <c r="BE440" s="174">
        <v>85000</v>
      </c>
      <c r="BF440" s="174">
        <v>99000</v>
      </c>
      <c r="BK440" s="172" t="s">
        <v>284</v>
      </c>
    </row>
    <row r="441" spans="53:63" x14ac:dyDescent="0.3">
      <c r="BA441" s="173">
        <v>432</v>
      </c>
      <c r="BB441" s="174">
        <v>135000</v>
      </c>
      <c r="BC441" s="174">
        <v>99000</v>
      </c>
      <c r="BD441" s="174">
        <v>110000</v>
      </c>
      <c r="BE441" s="174">
        <v>85000</v>
      </c>
      <c r="BF441" s="174">
        <v>99000</v>
      </c>
      <c r="BK441" s="172" t="s">
        <v>284</v>
      </c>
    </row>
    <row r="442" spans="53:63" x14ac:dyDescent="0.3">
      <c r="BA442" s="173">
        <v>433</v>
      </c>
      <c r="BB442" s="174">
        <v>135000</v>
      </c>
      <c r="BC442" s="174">
        <v>99000</v>
      </c>
      <c r="BD442" s="174">
        <v>110000</v>
      </c>
      <c r="BE442" s="174">
        <v>85000</v>
      </c>
      <c r="BF442" s="174">
        <v>99000</v>
      </c>
      <c r="BK442" s="172" t="s">
        <v>284</v>
      </c>
    </row>
    <row r="443" spans="53:63" x14ac:dyDescent="0.3">
      <c r="BA443" s="173">
        <v>434</v>
      </c>
      <c r="BB443" s="174">
        <v>135000</v>
      </c>
      <c r="BC443" s="174">
        <v>99000</v>
      </c>
      <c r="BD443" s="174">
        <v>110000</v>
      </c>
      <c r="BE443" s="174">
        <v>85000</v>
      </c>
      <c r="BF443" s="174">
        <v>99000</v>
      </c>
      <c r="BK443" s="172" t="s">
        <v>284</v>
      </c>
    </row>
    <row r="444" spans="53:63" x14ac:dyDescent="0.3">
      <c r="BA444" s="173">
        <v>435</v>
      </c>
      <c r="BB444" s="174">
        <v>135000</v>
      </c>
      <c r="BC444" s="174">
        <v>99000</v>
      </c>
      <c r="BD444" s="174">
        <v>110000</v>
      </c>
      <c r="BE444" s="174">
        <v>85000</v>
      </c>
      <c r="BF444" s="174">
        <v>99000</v>
      </c>
      <c r="BK444" s="172" t="s">
        <v>284</v>
      </c>
    </row>
    <row r="445" spans="53:63" x14ac:dyDescent="0.3">
      <c r="BA445" s="173">
        <v>436</v>
      </c>
      <c r="BB445" s="174">
        <v>135000</v>
      </c>
      <c r="BC445" s="174">
        <v>99000</v>
      </c>
      <c r="BD445" s="174">
        <v>110000</v>
      </c>
      <c r="BE445" s="174">
        <v>85000</v>
      </c>
      <c r="BF445" s="174">
        <v>99000</v>
      </c>
      <c r="BK445" s="172" t="s">
        <v>284</v>
      </c>
    </row>
    <row r="446" spans="53:63" x14ac:dyDescent="0.3">
      <c r="BA446" s="173">
        <v>437</v>
      </c>
      <c r="BB446" s="174">
        <v>135000</v>
      </c>
      <c r="BC446" s="174">
        <v>99000</v>
      </c>
      <c r="BD446" s="174">
        <v>110000</v>
      </c>
      <c r="BE446" s="174">
        <v>85000</v>
      </c>
      <c r="BF446" s="174">
        <v>99000</v>
      </c>
      <c r="BK446" s="172" t="s">
        <v>284</v>
      </c>
    </row>
    <row r="447" spans="53:63" x14ac:dyDescent="0.3">
      <c r="BA447" s="173">
        <v>438</v>
      </c>
      <c r="BB447" s="174">
        <v>135000</v>
      </c>
      <c r="BC447" s="174">
        <v>99000</v>
      </c>
      <c r="BD447" s="174">
        <v>110000</v>
      </c>
      <c r="BE447" s="174">
        <v>85000</v>
      </c>
      <c r="BF447" s="174">
        <v>99000</v>
      </c>
      <c r="BK447" s="172" t="s">
        <v>284</v>
      </c>
    </row>
    <row r="448" spans="53:63" x14ac:dyDescent="0.3">
      <c r="BA448" s="173">
        <v>439</v>
      </c>
      <c r="BB448" s="174">
        <v>135000</v>
      </c>
      <c r="BC448" s="174">
        <v>99000</v>
      </c>
      <c r="BD448" s="174">
        <v>110000</v>
      </c>
      <c r="BE448" s="174">
        <v>85000</v>
      </c>
      <c r="BF448" s="174">
        <v>99000</v>
      </c>
      <c r="BK448" s="172" t="s">
        <v>284</v>
      </c>
    </row>
    <row r="449" spans="53:63" x14ac:dyDescent="0.3">
      <c r="BA449" s="173">
        <v>440</v>
      </c>
      <c r="BB449" s="174">
        <v>135000</v>
      </c>
      <c r="BC449" s="174">
        <v>99000</v>
      </c>
      <c r="BD449" s="174">
        <v>110000</v>
      </c>
      <c r="BE449" s="174">
        <v>85000</v>
      </c>
      <c r="BF449" s="174">
        <v>99000</v>
      </c>
      <c r="BK449" s="172" t="s">
        <v>284</v>
      </c>
    </row>
    <row r="450" spans="53:63" x14ac:dyDescent="0.3">
      <c r="BA450" s="173">
        <v>441</v>
      </c>
      <c r="BB450" s="174">
        <v>135000</v>
      </c>
      <c r="BC450" s="174">
        <v>99000</v>
      </c>
      <c r="BD450" s="174">
        <v>110000</v>
      </c>
      <c r="BE450" s="174">
        <v>85000</v>
      </c>
      <c r="BF450" s="174">
        <v>99000</v>
      </c>
      <c r="BK450" s="172" t="s">
        <v>284</v>
      </c>
    </row>
    <row r="451" spans="53:63" x14ac:dyDescent="0.3">
      <c r="BA451" s="173">
        <v>442</v>
      </c>
      <c r="BB451" s="174">
        <v>135000</v>
      </c>
      <c r="BC451" s="174">
        <v>99000</v>
      </c>
      <c r="BD451" s="174">
        <v>110000</v>
      </c>
      <c r="BE451" s="174">
        <v>85000</v>
      </c>
      <c r="BF451" s="174">
        <v>99000</v>
      </c>
      <c r="BK451" s="172" t="s">
        <v>284</v>
      </c>
    </row>
    <row r="452" spans="53:63" x14ac:dyDescent="0.3">
      <c r="BA452" s="173">
        <v>443</v>
      </c>
      <c r="BB452" s="174">
        <v>135000</v>
      </c>
      <c r="BC452" s="174">
        <v>99000</v>
      </c>
      <c r="BD452" s="174">
        <v>110000</v>
      </c>
      <c r="BE452" s="174">
        <v>85000</v>
      </c>
      <c r="BF452" s="174">
        <v>99000</v>
      </c>
      <c r="BK452" s="172" t="s">
        <v>284</v>
      </c>
    </row>
    <row r="453" spans="53:63" x14ac:dyDescent="0.3">
      <c r="BA453" s="173">
        <v>444</v>
      </c>
      <c r="BB453" s="174">
        <v>135000</v>
      </c>
      <c r="BC453" s="174">
        <v>99000</v>
      </c>
      <c r="BD453" s="174">
        <v>110000</v>
      </c>
      <c r="BE453" s="174">
        <v>85000</v>
      </c>
      <c r="BF453" s="174">
        <v>99000</v>
      </c>
      <c r="BK453" s="172" t="s">
        <v>284</v>
      </c>
    </row>
    <row r="454" spans="53:63" x14ac:dyDescent="0.3">
      <c r="BA454" s="173">
        <v>445</v>
      </c>
      <c r="BB454" s="174">
        <v>135000</v>
      </c>
      <c r="BC454" s="174">
        <v>99000</v>
      </c>
      <c r="BD454" s="174">
        <v>110000</v>
      </c>
      <c r="BE454" s="174">
        <v>85000</v>
      </c>
      <c r="BF454" s="174">
        <v>99000</v>
      </c>
      <c r="BK454" s="172" t="s">
        <v>284</v>
      </c>
    </row>
    <row r="455" spans="53:63" x14ac:dyDescent="0.3">
      <c r="BA455" s="173">
        <v>446</v>
      </c>
      <c r="BB455" s="174">
        <v>135000</v>
      </c>
      <c r="BC455" s="174">
        <v>99000</v>
      </c>
      <c r="BD455" s="174">
        <v>110000</v>
      </c>
      <c r="BE455" s="174">
        <v>85000</v>
      </c>
      <c r="BF455" s="174">
        <v>99000</v>
      </c>
      <c r="BK455" s="172" t="s">
        <v>284</v>
      </c>
    </row>
    <row r="456" spans="53:63" x14ac:dyDescent="0.3">
      <c r="BA456" s="173">
        <v>447</v>
      </c>
      <c r="BB456" s="174">
        <v>135000</v>
      </c>
      <c r="BC456" s="174">
        <v>99000</v>
      </c>
      <c r="BD456" s="174">
        <v>110000</v>
      </c>
      <c r="BE456" s="174">
        <v>85000</v>
      </c>
      <c r="BF456" s="174">
        <v>99000</v>
      </c>
      <c r="BK456" s="172" t="s">
        <v>284</v>
      </c>
    </row>
    <row r="457" spans="53:63" x14ac:dyDescent="0.3">
      <c r="BA457" s="173">
        <v>448</v>
      </c>
      <c r="BB457" s="174">
        <v>135000</v>
      </c>
      <c r="BC457" s="174">
        <v>99000</v>
      </c>
      <c r="BD457" s="174">
        <v>110000</v>
      </c>
      <c r="BE457" s="174">
        <v>85000</v>
      </c>
      <c r="BF457" s="174">
        <v>99000</v>
      </c>
      <c r="BK457" s="172" t="s">
        <v>284</v>
      </c>
    </row>
    <row r="458" spans="53:63" x14ac:dyDescent="0.3">
      <c r="BA458" s="173">
        <v>449</v>
      </c>
      <c r="BB458" s="174">
        <v>135000</v>
      </c>
      <c r="BC458" s="174">
        <v>99000</v>
      </c>
      <c r="BD458" s="174">
        <v>110000</v>
      </c>
      <c r="BE458" s="174">
        <v>85000</v>
      </c>
      <c r="BF458" s="174">
        <v>99000</v>
      </c>
      <c r="BK458" s="172" t="s">
        <v>284</v>
      </c>
    </row>
    <row r="459" spans="53:63" x14ac:dyDescent="0.3">
      <c r="BA459" s="173">
        <v>450</v>
      </c>
      <c r="BB459" s="174">
        <v>135000</v>
      </c>
      <c r="BC459" s="174">
        <v>99000</v>
      </c>
      <c r="BD459" s="174">
        <v>110000</v>
      </c>
      <c r="BE459" s="174">
        <v>85000</v>
      </c>
      <c r="BF459" s="174">
        <v>99000</v>
      </c>
      <c r="BK459" s="172" t="s">
        <v>284</v>
      </c>
    </row>
    <row r="460" spans="53:63" x14ac:dyDescent="0.3">
      <c r="BA460" s="173">
        <v>451</v>
      </c>
      <c r="BB460" s="174">
        <v>135000</v>
      </c>
      <c r="BC460" s="174">
        <v>99000</v>
      </c>
      <c r="BD460" s="174">
        <v>110000</v>
      </c>
      <c r="BE460" s="174">
        <v>85000</v>
      </c>
      <c r="BF460" s="174">
        <v>99000</v>
      </c>
      <c r="BK460" s="172" t="s">
        <v>284</v>
      </c>
    </row>
    <row r="461" spans="53:63" x14ac:dyDescent="0.3">
      <c r="BA461" s="173">
        <v>452</v>
      </c>
      <c r="BB461" s="174">
        <v>135000</v>
      </c>
      <c r="BC461" s="174">
        <v>99000</v>
      </c>
      <c r="BD461" s="174">
        <v>110000</v>
      </c>
      <c r="BE461" s="174">
        <v>85000</v>
      </c>
      <c r="BF461" s="174">
        <v>99000</v>
      </c>
      <c r="BK461" s="172" t="s">
        <v>284</v>
      </c>
    </row>
    <row r="462" spans="53:63" x14ac:dyDescent="0.3">
      <c r="BA462" s="173">
        <v>453</v>
      </c>
      <c r="BB462" s="174">
        <v>135000</v>
      </c>
      <c r="BC462" s="174">
        <v>99000</v>
      </c>
      <c r="BD462" s="174">
        <v>110000</v>
      </c>
      <c r="BE462" s="174">
        <v>85000</v>
      </c>
      <c r="BF462" s="174">
        <v>99000</v>
      </c>
      <c r="BK462" s="172" t="s">
        <v>284</v>
      </c>
    </row>
    <row r="463" spans="53:63" x14ac:dyDescent="0.3">
      <c r="BA463" s="173">
        <v>454</v>
      </c>
      <c r="BB463" s="174">
        <v>135000</v>
      </c>
      <c r="BC463" s="174">
        <v>99000</v>
      </c>
      <c r="BD463" s="174">
        <v>110000</v>
      </c>
      <c r="BE463" s="174">
        <v>85000</v>
      </c>
      <c r="BF463" s="174">
        <v>99000</v>
      </c>
      <c r="BK463" s="172" t="s">
        <v>284</v>
      </c>
    </row>
    <row r="464" spans="53:63" x14ac:dyDescent="0.3">
      <c r="BA464" s="173">
        <v>455</v>
      </c>
      <c r="BB464" s="174">
        <v>135000</v>
      </c>
      <c r="BC464" s="174">
        <v>99000</v>
      </c>
      <c r="BD464" s="174">
        <v>110000</v>
      </c>
      <c r="BE464" s="174">
        <v>85000</v>
      </c>
      <c r="BF464" s="174">
        <v>99000</v>
      </c>
      <c r="BK464" s="172" t="s">
        <v>284</v>
      </c>
    </row>
    <row r="465" spans="53:63" x14ac:dyDescent="0.3">
      <c r="BA465" s="173">
        <v>456</v>
      </c>
      <c r="BB465" s="174">
        <v>135000</v>
      </c>
      <c r="BC465" s="174">
        <v>99000</v>
      </c>
      <c r="BD465" s="174">
        <v>110000</v>
      </c>
      <c r="BE465" s="174">
        <v>85000</v>
      </c>
      <c r="BF465" s="174">
        <v>99000</v>
      </c>
      <c r="BK465" s="172" t="s">
        <v>284</v>
      </c>
    </row>
    <row r="466" spans="53:63" x14ac:dyDescent="0.3">
      <c r="BA466" s="173">
        <v>457</v>
      </c>
      <c r="BB466" s="174">
        <v>135000</v>
      </c>
      <c r="BC466" s="174">
        <v>99000</v>
      </c>
      <c r="BD466" s="174">
        <v>110000</v>
      </c>
      <c r="BE466" s="174">
        <v>85000</v>
      </c>
      <c r="BF466" s="174">
        <v>99000</v>
      </c>
      <c r="BK466" s="172" t="s">
        <v>284</v>
      </c>
    </row>
    <row r="467" spans="53:63" x14ac:dyDescent="0.3">
      <c r="BA467" s="173">
        <v>458</v>
      </c>
      <c r="BB467" s="174">
        <v>135000</v>
      </c>
      <c r="BC467" s="174">
        <v>99000</v>
      </c>
      <c r="BD467" s="174">
        <v>110000</v>
      </c>
      <c r="BE467" s="174">
        <v>85000</v>
      </c>
      <c r="BF467" s="174">
        <v>99000</v>
      </c>
      <c r="BK467" s="172" t="s">
        <v>284</v>
      </c>
    </row>
    <row r="468" spans="53:63" x14ac:dyDescent="0.3">
      <c r="BA468" s="173">
        <v>459</v>
      </c>
      <c r="BB468" s="174">
        <v>135000</v>
      </c>
      <c r="BC468" s="174">
        <v>99000</v>
      </c>
      <c r="BD468" s="174">
        <v>110000</v>
      </c>
      <c r="BE468" s="174">
        <v>85000</v>
      </c>
      <c r="BF468" s="174">
        <v>99000</v>
      </c>
      <c r="BK468" s="172" t="s">
        <v>284</v>
      </c>
    </row>
    <row r="469" spans="53:63" x14ac:dyDescent="0.3">
      <c r="BA469" s="173">
        <v>460</v>
      </c>
      <c r="BB469" s="174">
        <v>135000</v>
      </c>
      <c r="BC469" s="174">
        <v>99000</v>
      </c>
      <c r="BD469" s="174">
        <v>110000</v>
      </c>
      <c r="BE469" s="174">
        <v>85000</v>
      </c>
      <c r="BF469" s="174">
        <v>99000</v>
      </c>
      <c r="BK469" s="172" t="s">
        <v>284</v>
      </c>
    </row>
    <row r="470" spans="53:63" x14ac:dyDescent="0.3">
      <c r="BA470" s="173">
        <v>461</v>
      </c>
      <c r="BB470" s="174">
        <v>135000</v>
      </c>
      <c r="BC470" s="174">
        <v>99000</v>
      </c>
      <c r="BD470" s="174">
        <v>110000</v>
      </c>
      <c r="BE470" s="174">
        <v>85000</v>
      </c>
      <c r="BF470" s="174">
        <v>99000</v>
      </c>
      <c r="BK470" s="172" t="s">
        <v>284</v>
      </c>
    </row>
    <row r="471" spans="53:63" x14ac:dyDescent="0.3">
      <c r="BA471" s="173">
        <v>462</v>
      </c>
      <c r="BB471" s="174">
        <v>135000</v>
      </c>
      <c r="BC471" s="174">
        <v>99000</v>
      </c>
      <c r="BD471" s="174">
        <v>110000</v>
      </c>
      <c r="BE471" s="174">
        <v>85000</v>
      </c>
      <c r="BF471" s="174">
        <v>99000</v>
      </c>
      <c r="BK471" s="172" t="s">
        <v>284</v>
      </c>
    </row>
    <row r="472" spans="53:63" x14ac:dyDescent="0.3">
      <c r="BA472" s="173">
        <v>463</v>
      </c>
      <c r="BB472" s="174">
        <v>135000</v>
      </c>
      <c r="BC472" s="174">
        <v>99000</v>
      </c>
      <c r="BD472" s="174">
        <v>110000</v>
      </c>
      <c r="BE472" s="174">
        <v>85000</v>
      </c>
      <c r="BF472" s="174">
        <v>99000</v>
      </c>
      <c r="BK472" s="172" t="s">
        <v>284</v>
      </c>
    </row>
    <row r="473" spans="53:63" x14ac:dyDescent="0.3">
      <c r="BA473" s="173">
        <v>464</v>
      </c>
      <c r="BB473" s="174">
        <v>135000</v>
      </c>
      <c r="BC473" s="174">
        <v>99000</v>
      </c>
      <c r="BD473" s="174">
        <v>110000</v>
      </c>
      <c r="BE473" s="174">
        <v>85000</v>
      </c>
      <c r="BF473" s="174">
        <v>99000</v>
      </c>
      <c r="BK473" s="172" t="s">
        <v>284</v>
      </c>
    </row>
    <row r="474" spans="53:63" x14ac:dyDescent="0.3">
      <c r="BA474" s="173">
        <v>465</v>
      </c>
      <c r="BB474" s="174">
        <v>135000</v>
      </c>
      <c r="BC474" s="174">
        <v>99000</v>
      </c>
      <c r="BD474" s="174">
        <v>110000</v>
      </c>
      <c r="BE474" s="174">
        <v>85000</v>
      </c>
      <c r="BF474" s="174">
        <v>99000</v>
      </c>
      <c r="BK474" s="172" t="s">
        <v>284</v>
      </c>
    </row>
    <row r="475" spans="53:63" x14ac:dyDescent="0.3">
      <c r="BA475" s="173">
        <v>466</v>
      </c>
      <c r="BB475" s="174">
        <v>135000</v>
      </c>
      <c r="BC475" s="174">
        <v>99000</v>
      </c>
      <c r="BD475" s="174">
        <v>110000</v>
      </c>
      <c r="BE475" s="174">
        <v>85000</v>
      </c>
      <c r="BF475" s="174">
        <v>99000</v>
      </c>
      <c r="BK475" s="172" t="s">
        <v>284</v>
      </c>
    </row>
    <row r="476" spans="53:63" x14ac:dyDescent="0.3">
      <c r="BA476" s="173">
        <v>467</v>
      </c>
      <c r="BB476" s="174">
        <v>135000</v>
      </c>
      <c r="BC476" s="174">
        <v>99000</v>
      </c>
      <c r="BD476" s="174">
        <v>110000</v>
      </c>
      <c r="BE476" s="174">
        <v>85000</v>
      </c>
      <c r="BF476" s="174">
        <v>99000</v>
      </c>
      <c r="BK476" s="172" t="s">
        <v>284</v>
      </c>
    </row>
    <row r="477" spans="53:63" x14ac:dyDescent="0.3">
      <c r="BA477" s="173">
        <v>468</v>
      </c>
      <c r="BB477" s="174">
        <v>135000</v>
      </c>
      <c r="BC477" s="174">
        <v>99000</v>
      </c>
      <c r="BD477" s="174">
        <v>110000</v>
      </c>
      <c r="BE477" s="174">
        <v>85000</v>
      </c>
      <c r="BF477" s="174">
        <v>99000</v>
      </c>
      <c r="BK477" s="172" t="s">
        <v>284</v>
      </c>
    </row>
    <row r="478" spans="53:63" x14ac:dyDescent="0.3">
      <c r="BA478" s="173">
        <v>469</v>
      </c>
      <c r="BB478" s="174">
        <v>135000</v>
      </c>
      <c r="BC478" s="174">
        <v>99000</v>
      </c>
      <c r="BD478" s="174">
        <v>110000</v>
      </c>
      <c r="BE478" s="174">
        <v>85000</v>
      </c>
      <c r="BF478" s="174">
        <v>99000</v>
      </c>
      <c r="BK478" s="172" t="s">
        <v>284</v>
      </c>
    </row>
    <row r="479" spans="53:63" x14ac:dyDescent="0.3">
      <c r="BA479" s="173">
        <v>470</v>
      </c>
      <c r="BB479" s="174">
        <v>135000</v>
      </c>
      <c r="BC479" s="174">
        <v>99000</v>
      </c>
      <c r="BD479" s="174">
        <v>110000</v>
      </c>
      <c r="BE479" s="174">
        <v>85000</v>
      </c>
      <c r="BF479" s="174">
        <v>99000</v>
      </c>
      <c r="BK479" s="172" t="s">
        <v>284</v>
      </c>
    </row>
    <row r="480" spans="53:63" x14ac:dyDescent="0.3">
      <c r="BA480" s="173">
        <v>471</v>
      </c>
      <c r="BB480" s="174">
        <v>135000</v>
      </c>
      <c r="BC480" s="174">
        <v>99000</v>
      </c>
      <c r="BD480" s="174">
        <v>110000</v>
      </c>
      <c r="BE480" s="174">
        <v>85000</v>
      </c>
      <c r="BF480" s="174">
        <v>99000</v>
      </c>
      <c r="BK480" s="172" t="s">
        <v>284</v>
      </c>
    </row>
    <row r="481" spans="53:63" x14ac:dyDescent="0.3">
      <c r="BA481" s="173">
        <v>472</v>
      </c>
      <c r="BB481" s="174">
        <v>135000</v>
      </c>
      <c r="BC481" s="174">
        <v>99000</v>
      </c>
      <c r="BD481" s="174">
        <v>110000</v>
      </c>
      <c r="BE481" s="174">
        <v>85000</v>
      </c>
      <c r="BF481" s="174">
        <v>99000</v>
      </c>
      <c r="BK481" s="172" t="s">
        <v>284</v>
      </c>
    </row>
    <row r="482" spans="53:63" x14ac:dyDescent="0.3">
      <c r="BA482" s="173">
        <v>473</v>
      </c>
      <c r="BB482" s="174">
        <v>135000</v>
      </c>
      <c r="BC482" s="174">
        <v>99000</v>
      </c>
      <c r="BD482" s="174">
        <v>110000</v>
      </c>
      <c r="BE482" s="174">
        <v>85000</v>
      </c>
      <c r="BF482" s="174">
        <v>99000</v>
      </c>
      <c r="BK482" s="172" t="s">
        <v>284</v>
      </c>
    </row>
    <row r="483" spans="53:63" x14ac:dyDescent="0.3">
      <c r="BA483" s="173">
        <v>474</v>
      </c>
      <c r="BB483" s="174">
        <v>135000</v>
      </c>
      <c r="BC483" s="174">
        <v>99000</v>
      </c>
      <c r="BD483" s="174">
        <v>110000</v>
      </c>
      <c r="BE483" s="174">
        <v>85000</v>
      </c>
      <c r="BF483" s="174">
        <v>99000</v>
      </c>
      <c r="BK483" s="172" t="s">
        <v>284</v>
      </c>
    </row>
    <row r="484" spans="53:63" x14ac:dyDescent="0.3">
      <c r="BA484" s="173">
        <v>475</v>
      </c>
      <c r="BB484" s="174">
        <v>135000</v>
      </c>
      <c r="BC484" s="174">
        <v>99000</v>
      </c>
      <c r="BD484" s="174">
        <v>110000</v>
      </c>
      <c r="BE484" s="174">
        <v>85000</v>
      </c>
      <c r="BF484" s="174">
        <v>99000</v>
      </c>
      <c r="BK484" s="172" t="s">
        <v>284</v>
      </c>
    </row>
    <row r="485" spans="53:63" x14ac:dyDescent="0.3">
      <c r="BA485" s="173">
        <v>476</v>
      </c>
      <c r="BB485" s="174">
        <v>135000</v>
      </c>
      <c r="BC485" s="174">
        <v>99000</v>
      </c>
      <c r="BD485" s="174">
        <v>110000</v>
      </c>
      <c r="BE485" s="174">
        <v>85000</v>
      </c>
      <c r="BF485" s="174">
        <v>99000</v>
      </c>
      <c r="BK485" s="172" t="s">
        <v>284</v>
      </c>
    </row>
    <row r="486" spans="53:63" x14ac:dyDescent="0.3">
      <c r="BA486" s="173">
        <v>477</v>
      </c>
      <c r="BB486" s="174">
        <v>135000</v>
      </c>
      <c r="BC486" s="174">
        <v>99000</v>
      </c>
      <c r="BD486" s="174">
        <v>110000</v>
      </c>
      <c r="BE486" s="174">
        <v>85000</v>
      </c>
      <c r="BF486" s="174">
        <v>99000</v>
      </c>
      <c r="BK486" s="172" t="s">
        <v>284</v>
      </c>
    </row>
    <row r="487" spans="53:63" x14ac:dyDescent="0.3">
      <c r="BA487" s="173">
        <v>478</v>
      </c>
      <c r="BB487" s="174">
        <v>135000</v>
      </c>
      <c r="BC487" s="174">
        <v>99000</v>
      </c>
      <c r="BD487" s="174">
        <v>110000</v>
      </c>
      <c r="BE487" s="174">
        <v>85000</v>
      </c>
      <c r="BF487" s="174">
        <v>99000</v>
      </c>
      <c r="BK487" s="172" t="s">
        <v>284</v>
      </c>
    </row>
    <row r="488" spans="53:63" x14ac:dyDescent="0.3">
      <c r="BA488" s="173">
        <v>479</v>
      </c>
      <c r="BB488" s="174">
        <v>135000</v>
      </c>
      <c r="BC488" s="174">
        <v>99000</v>
      </c>
      <c r="BD488" s="174">
        <v>110000</v>
      </c>
      <c r="BE488" s="174">
        <v>85000</v>
      </c>
      <c r="BF488" s="174">
        <v>99000</v>
      </c>
      <c r="BK488" s="172" t="s">
        <v>284</v>
      </c>
    </row>
    <row r="489" spans="53:63" x14ac:dyDescent="0.3">
      <c r="BA489" s="173">
        <v>480</v>
      </c>
      <c r="BB489" s="174">
        <v>135000</v>
      </c>
      <c r="BC489" s="174">
        <v>99000</v>
      </c>
      <c r="BD489" s="174">
        <v>110000</v>
      </c>
      <c r="BE489" s="174">
        <v>85000</v>
      </c>
      <c r="BF489" s="174">
        <v>99000</v>
      </c>
      <c r="BK489" s="172" t="s">
        <v>284</v>
      </c>
    </row>
    <row r="490" spans="53:63" x14ac:dyDescent="0.3">
      <c r="BA490" s="173">
        <v>481</v>
      </c>
      <c r="BB490" s="174">
        <v>135000</v>
      </c>
      <c r="BC490" s="174">
        <v>99000</v>
      </c>
      <c r="BD490" s="174">
        <v>110000</v>
      </c>
      <c r="BE490" s="174">
        <v>85000</v>
      </c>
      <c r="BF490" s="174">
        <v>99000</v>
      </c>
      <c r="BK490" s="172" t="s">
        <v>284</v>
      </c>
    </row>
    <row r="491" spans="53:63" x14ac:dyDescent="0.3">
      <c r="BA491" s="173">
        <v>482</v>
      </c>
      <c r="BB491" s="174">
        <v>135000</v>
      </c>
      <c r="BC491" s="174">
        <v>99000</v>
      </c>
      <c r="BD491" s="174">
        <v>110000</v>
      </c>
      <c r="BE491" s="174">
        <v>85000</v>
      </c>
      <c r="BF491" s="174">
        <v>99000</v>
      </c>
      <c r="BK491" s="172" t="s">
        <v>284</v>
      </c>
    </row>
    <row r="492" spans="53:63" x14ac:dyDescent="0.3">
      <c r="BA492" s="173">
        <v>483</v>
      </c>
      <c r="BB492" s="174">
        <v>135000</v>
      </c>
      <c r="BC492" s="174">
        <v>99000</v>
      </c>
      <c r="BD492" s="174">
        <v>110000</v>
      </c>
      <c r="BE492" s="174">
        <v>85000</v>
      </c>
      <c r="BF492" s="174">
        <v>99000</v>
      </c>
      <c r="BK492" s="172" t="s">
        <v>284</v>
      </c>
    </row>
    <row r="493" spans="53:63" x14ac:dyDescent="0.3">
      <c r="BA493" s="173">
        <v>484</v>
      </c>
      <c r="BB493" s="174">
        <v>135000</v>
      </c>
      <c r="BC493" s="174">
        <v>99000</v>
      </c>
      <c r="BD493" s="174">
        <v>110000</v>
      </c>
      <c r="BE493" s="174">
        <v>85000</v>
      </c>
      <c r="BF493" s="174">
        <v>99000</v>
      </c>
      <c r="BK493" s="172" t="s">
        <v>284</v>
      </c>
    </row>
    <row r="494" spans="53:63" x14ac:dyDescent="0.3">
      <c r="BA494" s="173">
        <v>485</v>
      </c>
      <c r="BB494" s="174">
        <v>135000</v>
      </c>
      <c r="BC494" s="174">
        <v>99000</v>
      </c>
      <c r="BD494" s="174">
        <v>110000</v>
      </c>
      <c r="BE494" s="174">
        <v>85000</v>
      </c>
      <c r="BF494" s="174">
        <v>99000</v>
      </c>
      <c r="BK494" s="172" t="s">
        <v>284</v>
      </c>
    </row>
    <row r="495" spans="53:63" x14ac:dyDescent="0.3">
      <c r="BA495" s="173">
        <v>486</v>
      </c>
      <c r="BB495" s="174">
        <v>135000</v>
      </c>
      <c r="BC495" s="174">
        <v>99000</v>
      </c>
      <c r="BD495" s="174">
        <v>110000</v>
      </c>
      <c r="BE495" s="174">
        <v>85000</v>
      </c>
      <c r="BF495" s="174">
        <v>99000</v>
      </c>
      <c r="BK495" s="172" t="s">
        <v>284</v>
      </c>
    </row>
    <row r="496" spans="53:63" x14ac:dyDescent="0.3">
      <c r="BA496" s="173">
        <v>487</v>
      </c>
      <c r="BB496" s="174">
        <v>135000</v>
      </c>
      <c r="BC496" s="174">
        <v>99000</v>
      </c>
      <c r="BD496" s="174">
        <v>110000</v>
      </c>
      <c r="BE496" s="174">
        <v>85000</v>
      </c>
      <c r="BF496" s="174">
        <v>99000</v>
      </c>
      <c r="BK496" s="172" t="s">
        <v>284</v>
      </c>
    </row>
    <row r="497" spans="53:63" x14ac:dyDescent="0.3">
      <c r="BA497" s="173">
        <v>488</v>
      </c>
      <c r="BB497" s="174">
        <v>135000</v>
      </c>
      <c r="BC497" s="174">
        <v>99000</v>
      </c>
      <c r="BD497" s="174">
        <v>110000</v>
      </c>
      <c r="BE497" s="174">
        <v>85000</v>
      </c>
      <c r="BF497" s="174">
        <v>99000</v>
      </c>
      <c r="BK497" s="172" t="s">
        <v>284</v>
      </c>
    </row>
    <row r="498" spans="53:63" x14ac:dyDescent="0.3">
      <c r="BA498" s="173">
        <v>489</v>
      </c>
      <c r="BB498" s="174">
        <v>135000</v>
      </c>
      <c r="BC498" s="174">
        <v>99000</v>
      </c>
      <c r="BD498" s="174">
        <v>110000</v>
      </c>
      <c r="BE498" s="174">
        <v>85000</v>
      </c>
      <c r="BF498" s="174">
        <v>99000</v>
      </c>
      <c r="BK498" s="172" t="s">
        <v>284</v>
      </c>
    </row>
    <row r="499" spans="53:63" x14ac:dyDescent="0.3">
      <c r="BA499" s="173">
        <v>490</v>
      </c>
      <c r="BB499" s="174">
        <v>135000</v>
      </c>
      <c r="BC499" s="174">
        <v>99000</v>
      </c>
      <c r="BD499" s="174">
        <v>110000</v>
      </c>
      <c r="BE499" s="174">
        <v>85000</v>
      </c>
      <c r="BF499" s="174">
        <v>99000</v>
      </c>
      <c r="BK499" s="172" t="s">
        <v>284</v>
      </c>
    </row>
    <row r="500" spans="53:63" x14ac:dyDescent="0.3">
      <c r="BA500" s="173">
        <v>491</v>
      </c>
      <c r="BB500" s="174">
        <v>135000</v>
      </c>
      <c r="BC500" s="174">
        <v>99000</v>
      </c>
      <c r="BD500" s="174">
        <v>110000</v>
      </c>
      <c r="BE500" s="174">
        <v>85000</v>
      </c>
      <c r="BF500" s="174">
        <v>99000</v>
      </c>
      <c r="BK500" s="172" t="s">
        <v>284</v>
      </c>
    </row>
    <row r="501" spans="53:63" x14ac:dyDescent="0.3">
      <c r="BA501" s="173">
        <v>492</v>
      </c>
      <c r="BB501" s="174">
        <v>135000</v>
      </c>
      <c r="BC501" s="174">
        <v>99000</v>
      </c>
      <c r="BD501" s="174">
        <v>110000</v>
      </c>
      <c r="BE501" s="174">
        <v>85000</v>
      </c>
      <c r="BF501" s="174">
        <v>99000</v>
      </c>
      <c r="BK501" s="172" t="s">
        <v>284</v>
      </c>
    </row>
    <row r="502" spans="53:63" x14ac:dyDescent="0.3">
      <c r="BA502" s="173">
        <v>493</v>
      </c>
      <c r="BB502" s="174">
        <v>135000</v>
      </c>
      <c r="BC502" s="174">
        <v>99000</v>
      </c>
      <c r="BD502" s="174">
        <v>110000</v>
      </c>
      <c r="BE502" s="174">
        <v>85000</v>
      </c>
      <c r="BF502" s="174">
        <v>99000</v>
      </c>
      <c r="BK502" s="172" t="s">
        <v>284</v>
      </c>
    </row>
    <row r="503" spans="53:63" x14ac:dyDescent="0.3">
      <c r="BA503" s="173">
        <v>494</v>
      </c>
      <c r="BB503" s="174">
        <v>135000</v>
      </c>
      <c r="BC503" s="174">
        <v>99000</v>
      </c>
      <c r="BD503" s="174">
        <v>110000</v>
      </c>
      <c r="BE503" s="174">
        <v>85000</v>
      </c>
      <c r="BF503" s="174">
        <v>99000</v>
      </c>
      <c r="BK503" s="172" t="s">
        <v>284</v>
      </c>
    </row>
    <row r="504" spans="53:63" x14ac:dyDescent="0.3">
      <c r="BA504" s="173">
        <v>495</v>
      </c>
      <c r="BB504" s="174">
        <v>135000</v>
      </c>
      <c r="BC504" s="174">
        <v>99000</v>
      </c>
      <c r="BD504" s="174">
        <v>110000</v>
      </c>
      <c r="BE504" s="174">
        <v>85000</v>
      </c>
      <c r="BF504" s="174">
        <v>99000</v>
      </c>
      <c r="BK504" s="172" t="s">
        <v>284</v>
      </c>
    </row>
    <row r="505" spans="53:63" x14ac:dyDescent="0.3">
      <c r="BA505" s="173">
        <v>496</v>
      </c>
      <c r="BB505" s="174">
        <v>135000</v>
      </c>
      <c r="BC505" s="174">
        <v>99000</v>
      </c>
      <c r="BD505" s="174">
        <v>110000</v>
      </c>
      <c r="BE505" s="174">
        <v>85000</v>
      </c>
      <c r="BF505" s="174">
        <v>99000</v>
      </c>
      <c r="BK505" s="172" t="s">
        <v>284</v>
      </c>
    </row>
    <row r="506" spans="53:63" x14ac:dyDescent="0.3">
      <c r="BA506" s="173">
        <v>497</v>
      </c>
      <c r="BB506" s="174">
        <v>135000</v>
      </c>
      <c r="BC506" s="174">
        <v>99000</v>
      </c>
      <c r="BD506" s="174">
        <v>110000</v>
      </c>
      <c r="BE506" s="174">
        <v>85000</v>
      </c>
      <c r="BF506" s="174">
        <v>99000</v>
      </c>
      <c r="BK506" s="172" t="s">
        <v>284</v>
      </c>
    </row>
    <row r="507" spans="53:63" x14ac:dyDescent="0.3">
      <c r="BA507" s="173">
        <v>498</v>
      </c>
      <c r="BB507" s="174">
        <v>135000</v>
      </c>
      <c r="BC507" s="174">
        <v>99000</v>
      </c>
      <c r="BD507" s="174">
        <v>110000</v>
      </c>
      <c r="BE507" s="174">
        <v>85000</v>
      </c>
      <c r="BF507" s="174">
        <v>99000</v>
      </c>
      <c r="BK507" s="172" t="s">
        <v>284</v>
      </c>
    </row>
    <row r="508" spans="53:63" x14ac:dyDescent="0.3">
      <c r="BA508" s="173">
        <v>499</v>
      </c>
      <c r="BB508" s="174">
        <v>135000</v>
      </c>
      <c r="BC508" s="174">
        <v>99000</v>
      </c>
      <c r="BD508" s="174">
        <v>110000</v>
      </c>
      <c r="BE508" s="174">
        <v>85000</v>
      </c>
      <c r="BF508" s="174">
        <v>99000</v>
      </c>
      <c r="BK508" s="172" t="s">
        <v>284</v>
      </c>
    </row>
    <row r="509" spans="53:63" x14ac:dyDescent="0.3">
      <c r="BA509" s="173">
        <v>500</v>
      </c>
      <c r="BB509" s="174">
        <v>135000</v>
      </c>
      <c r="BC509" s="174">
        <v>99000</v>
      </c>
      <c r="BD509" s="174">
        <v>110000</v>
      </c>
      <c r="BE509" s="174">
        <v>85000</v>
      </c>
      <c r="BF509" s="174">
        <v>99000</v>
      </c>
      <c r="BK509" s="172" t="s">
        <v>284</v>
      </c>
    </row>
    <row r="510" spans="53:63" x14ac:dyDescent="0.3">
      <c r="BA510" s="173">
        <v>501</v>
      </c>
      <c r="BB510" s="174">
        <v>135000</v>
      </c>
      <c r="BC510" s="174">
        <v>99000</v>
      </c>
      <c r="BD510" s="174">
        <v>110000</v>
      </c>
      <c r="BE510" s="174">
        <v>85000</v>
      </c>
      <c r="BF510" s="174">
        <v>99000</v>
      </c>
      <c r="BK510" s="172" t="s">
        <v>284</v>
      </c>
    </row>
    <row r="511" spans="53:63" x14ac:dyDescent="0.3">
      <c r="BA511" s="173">
        <v>502</v>
      </c>
      <c r="BB511" s="174">
        <v>135000</v>
      </c>
      <c r="BC511" s="174">
        <v>99000</v>
      </c>
      <c r="BD511" s="174">
        <v>110000</v>
      </c>
      <c r="BE511" s="174">
        <v>85000</v>
      </c>
      <c r="BF511" s="174">
        <v>99000</v>
      </c>
      <c r="BK511" s="172" t="s">
        <v>284</v>
      </c>
    </row>
    <row r="512" spans="53:63" x14ac:dyDescent="0.3">
      <c r="BA512" s="173">
        <v>503</v>
      </c>
      <c r="BB512" s="174">
        <v>135000</v>
      </c>
      <c r="BC512" s="174">
        <v>99000</v>
      </c>
      <c r="BD512" s="174">
        <v>110000</v>
      </c>
      <c r="BE512" s="174">
        <v>85000</v>
      </c>
      <c r="BF512" s="174">
        <v>99000</v>
      </c>
      <c r="BK512" s="172" t="s">
        <v>284</v>
      </c>
    </row>
    <row r="513" spans="53:63" x14ac:dyDescent="0.3">
      <c r="BA513" s="173">
        <v>504</v>
      </c>
      <c r="BB513" s="174">
        <v>135000</v>
      </c>
      <c r="BC513" s="174">
        <v>99000</v>
      </c>
      <c r="BD513" s="174">
        <v>110000</v>
      </c>
      <c r="BE513" s="174">
        <v>85000</v>
      </c>
      <c r="BF513" s="174">
        <v>99000</v>
      </c>
      <c r="BK513" s="172" t="s">
        <v>284</v>
      </c>
    </row>
    <row r="514" spans="53:63" x14ac:dyDescent="0.3">
      <c r="BA514" s="173">
        <v>505</v>
      </c>
      <c r="BB514" s="174">
        <v>135000</v>
      </c>
      <c r="BC514" s="174">
        <v>99000</v>
      </c>
      <c r="BD514" s="174">
        <v>110000</v>
      </c>
      <c r="BE514" s="174">
        <v>85000</v>
      </c>
      <c r="BF514" s="174">
        <v>99000</v>
      </c>
      <c r="BK514" s="172" t="s">
        <v>284</v>
      </c>
    </row>
    <row r="515" spans="53:63" x14ac:dyDescent="0.3">
      <c r="BA515" s="173">
        <v>506</v>
      </c>
      <c r="BB515" s="174">
        <v>135000</v>
      </c>
      <c r="BC515" s="174">
        <v>99000</v>
      </c>
      <c r="BD515" s="174">
        <v>110000</v>
      </c>
      <c r="BE515" s="174">
        <v>85000</v>
      </c>
      <c r="BF515" s="174">
        <v>99000</v>
      </c>
      <c r="BK515" s="172" t="s">
        <v>284</v>
      </c>
    </row>
    <row r="516" spans="53:63" x14ac:dyDescent="0.3">
      <c r="BA516" s="173">
        <v>507</v>
      </c>
      <c r="BB516" s="174">
        <v>135000</v>
      </c>
      <c r="BC516" s="174">
        <v>99000</v>
      </c>
      <c r="BD516" s="174">
        <v>110000</v>
      </c>
      <c r="BE516" s="174">
        <v>85000</v>
      </c>
      <c r="BF516" s="174">
        <v>99000</v>
      </c>
      <c r="BK516" s="172" t="s">
        <v>284</v>
      </c>
    </row>
    <row r="517" spans="53:63" x14ac:dyDescent="0.3">
      <c r="BA517" s="173">
        <v>508</v>
      </c>
      <c r="BB517" s="174">
        <v>135000</v>
      </c>
      <c r="BC517" s="174">
        <v>99000</v>
      </c>
      <c r="BD517" s="174">
        <v>110000</v>
      </c>
      <c r="BE517" s="174">
        <v>85000</v>
      </c>
      <c r="BF517" s="174">
        <v>99000</v>
      </c>
      <c r="BK517" s="172" t="s">
        <v>284</v>
      </c>
    </row>
    <row r="518" spans="53:63" x14ac:dyDescent="0.3">
      <c r="BA518" s="173">
        <v>509</v>
      </c>
      <c r="BB518" s="174">
        <v>135000</v>
      </c>
      <c r="BC518" s="174">
        <v>99000</v>
      </c>
      <c r="BD518" s="174">
        <v>110000</v>
      </c>
      <c r="BE518" s="174">
        <v>85000</v>
      </c>
      <c r="BF518" s="174">
        <v>99000</v>
      </c>
      <c r="BK518" s="172" t="s">
        <v>284</v>
      </c>
    </row>
    <row r="519" spans="53:63" x14ac:dyDescent="0.3">
      <c r="BA519" s="173">
        <v>510</v>
      </c>
      <c r="BB519" s="174">
        <v>135000</v>
      </c>
      <c r="BC519" s="174">
        <v>99000</v>
      </c>
      <c r="BD519" s="174">
        <v>110000</v>
      </c>
      <c r="BE519" s="174">
        <v>85000</v>
      </c>
      <c r="BF519" s="174">
        <v>99000</v>
      </c>
      <c r="BK519" s="172" t="s">
        <v>284</v>
      </c>
    </row>
    <row r="520" spans="53:63" x14ac:dyDescent="0.3">
      <c r="BA520" s="173">
        <v>511</v>
      </c>
      <c r="BB520" s="174">
        <v>135000</v>
      </c>
      <c r="BC520" s="174">
        <v>99000</v>
      </c>
      <c r="BD520" s="174">
        <v>110000</v>
      </c>
      <c r="BE520" s="174">
        <v>85000</v>
      </c>
      <c r="BF520" s="174">
        <v>99000</v>
      </c>
      <c r="BK520" s="172" t="s">
        <v>284</v>
      </c>
    </row>
    <row r="521" spans="53:63" x14ac:dyDescent="0.3">
      <c r="BA521" s="173">
        <v>512</v>
      </c>
      <c r="BB521" s="174">
        <v>135000</v>
      </c>
      <c r="BC521" s="174">
        <v>99000</v>
      </c>
      <c r="BD521" s="174">
        <v>110000</v>
      </c>
      <c r="BE521" s="174">
        <v>85000</v>
      </c>
      <c r="BF521" s="174">
        <v>99000</v>
      </c>
      <c r="BK521" s="172" t="s">
        <v>284</v>
      </c>
    </row>
    <row r="522" spans="53:63" x14ac:dyDescent="0.3">
      <c r="BA522" s="173">
        <v>513</v>
      </c>
      <c r="BB522" s="174">
        <v>135000</v>
      </c>
      <c r="BC522" s="174">
        <v>99000</v>
      </c>
      <c r="BD522" s="174">
        <v>110000</v>
      </c>
      <c r="BE522" s="174">
        <v>85000</v>
      </c>
      <c r="BF522" s="174">
        <v>99000</v>
      </c>
      <c r="BK522" s="172" t="s">
        <v>284</v>
      </c>
    </row>
    <row r="523" spans="53:63" x14ac:dyDescent="0.3">
      <c r="BA523" s="173">
        <v>514</v>
      </c>
      <c r="BB523" s="174">
        <v>135000</v>
      </c>
      <c r="BC523" s="174">
        <v>99000</v>
      </c>
      <c r="BD523" s="174">
        <v>110000</v>
      </c>
      <c r="BE523" s="174">
        <v>85000</v>
      </c>
      <c r="BF523" s="174">
        <v>99000</v>
      </c>
      <c r="BK523" s="172" t="s">
        <v>284</v>
      </c>
    </row>
    <row r="524" spans="53:63" x14ac:dyDescent="0.3">
      <c r="BA524" s="173">
        <v>515</v>
      </c>
      <c r="BB524" s="174">
        <v>135000</v>
      </c>
      <c r="BC524" s="174">
        <v>99000</v>
      </c>
      <c r="BD524" s="174">
        <v>110000</v>
      </c>
      <c r="BE524" s="174">
        <v>85000</v>
      </c>
      <c r="BF524" s="174">
        <v>99000</v>
      </c>
      <c r="BK524" s="172" t="s">
        <v>284</v>
      </c>
    </row>
    <row r="525" spans="53:63" x14ac:dyDescent="0.3">
      <c r="BA525" s="173">
        <v>516</v>
      </c>
      <c r="BB525" s="174">
        <v>135000</v>
      </c>
      <c r="BC525" s="174">
        <v>99000</v>
      </c>
      <c r="BD525" s="174">
        <v>110000</v>
      </c>
      <c r="BE525" s="174">
        <v>85000</v>
      </c>
      <c r="BF525" s="174">
        <v>99000</v>
      </c>
      <c r="BK525" s="172" t="s">
        <v>284</v>
      </c>
    </row>
    <row r="526" spans="53:63" x14ac:dyDescent="0.3">
      <c r="BA526" s="173">
        <v>517</v>
      </c>
      <c r="BB526" s="174">
        <v>135000</v>
      </c>
      <c r="BC526" s="174">
        <v>99000</v>
      </c>
      <c r="BD526" s="174">
        <v>110000</v>
      </c>
      <c r="BE526" s="174">
        <v>85000</v>
      </c>
      <c r="BF526" s="174">
        <v>99000</v>
      </c>
      <c r="BK526" s="172" t="s">
        <v>284</v>
      </c>
    </row>
    <row r="527" spans="53:63" x14ac:dyDescent="0.3">
      <c r="BA527" s="173">
        <v>518</v>
      </c>
      <c r="BB527" s="174">
        <v>135000</v>
      </c>
      <c r="BC527" s="174">
        <v>99000</v>
      </c>
      <c r="BD527" s="174">
        <v>110000</v>
      </c>
      <c r="BE527" s="174">
        <v>85000</v>
      </c>
      <c r="BF527" s="174">
        <v>99000</v>
      </c>
      <c r="BK527" s="172" t="s">
        <v>284</v>
      </c>
    </row>
    <row r="528" spans="53:63" x14ac:dyDescent="0.3">
      <c r="BA528" s="173">
        <v>519</v>
      </c>
      <c r="BB528" s="174">
        <v>135000</v>
      </c>
      <c r="BC528" s="174">
        <v>99000</v>
      </c>
      <c r="BD528" s="174">
        <v>110000</v>
      </c>
      <c r="BE528" s="174">
        <v>85000</v>
      </c>
      <c r="BF528" s="174">
        <v>99000</v>
      </c>
      <c r="BK528" s="172" t="s">
        <v>284</v>
      </c>
    </row>
    <row r="529" spans="53:63" x14ac:dyDescent="0.3">
      <c r="BA529" s="173">
        <v>520</v>
      </c>
      <c r="BB529" s="174">
        <v>135000</v>
      </c>
      <c r="BC529" s="174">
        <v>99000</v>
      </c>
      <c r="BD529" s="174">
        <v>110000</v>
      </c>
      <c r="BE529" s="174">
        <v>85000</v>
      </c>
      <c r="BF529" s="174">
        <v>99000</v>
      </c>
      <c r="BK529" s="172" t="s">
        <v>284</v>
      </c>
    </row>
    <row r="530" spans="53:63" x14ac:dyDescent="0.3">
      <c r="BA530" s="173">
        <v>521</v>
      </c>
      <c r="BB530" s="174">
        <v>135000</v>
      </c>
      <c r="BC530" s="174">
        <v>99000</v>
      </c>
      <c r="BD530" s="174">
        <v>110000</v>
      </c>
      <c r="BE530" s="174">
        <v>85000</v>
      </c>
      <c r="BF530" s="174">
        <v>99000</v>
      </c>
      <c r="BK530" s="172" t="s">
        <v>284</v>
      </c>
    </row>
    <row r="531" spans="53:63" x14ac:dyDescent="0.3">
      <c r="BA531" s="173">
        <v>522</v>
      </c>
      <c r="BB531" s="174">
        <v>135000</v>
      </c>
      <c r="BC531" s="174">
        <v>99000</v>
      </c>
      <c r="BD531" s="174">
        <v>110000</v>
      </c>
      <c r="BE531" s="174">
        <v>85000</v>
      </c>
      <c r="BF531" s="174">
        <v>99000</v>
      </c>
      <c r="BK531" s="172" t="s">
        <v>284</v>
      </c>
    </row>
    <row r="532" spans="53:63" x14ac:dyDescent="0.3">
      <c r="BA532" s="173">
        <v>523</v>
      </c>
      <c r="BB532" s="174">
        <v>135000</v>
      </c>
      <c r="BC532" s="174">
        <v>99000</v>
      </c>
      <c r="BD532" s="174">
        <v>110000</v>
      </c>
      <c r="BE532" s="174">
        <v>85000</v>
      </c>
      <c r="BF532" s="174">
        <v>99000</v>
      </c>
      <c r="BK532" s="172" t="s">
        <v>284</v>
      </c>
    </row>
    <row r="533" spans="53:63" x14ac:dyDescent="0.3">
      <c r="BA533" s="173">
        <v>524</v>
      </c>
      <c r="BB533" s="174">
        <v>135000</v>
      </c>
      <c r="BC533" s="174">
        <v>99000</v>
      </c>
      <c r="BD533" s="174">
        <v>110000</v>
      </c>
      <c r="BE533" s="174">
        <v>85000</v>
      </c>
      <c r="BF533" s="174">
        <v>99000</v>
      </c>
      <c r="BK533" s="172" t="s">
        <v>284</v>
      </c>
    </row>
    <row r="534" spans="53:63" x14ac:dyDescent="0.3">
      <c r="BA534" s="173">
        <v>525</v>
      </c>
      <c r="BB534" s="174">
        <v>135000</v>
      </c>
      <c r="BC534" s="174">
        <v>99000</v>
      </c>
      <c r="BD534" s="174">
        <v>110000</v>
      </c>
      <c r="BE534" s="174">
        <v>85000</v>
      </c>
      <c r="BF534" s="174">
        <v>99000</v>
      </c>
      <c r="BK534" s="172" t="s">
        <v>284</v>
      </c>
    </row>
    <row r="535" spans="53:63" x14ac:dyDescent="0.3">
      <c r="BA535" s="173">
        <v>526</v>
      </c>
      <c r="BB535" s="174">
        <v>135000</v>
      </c>
      <c r="BC535" s="174">
        <v>99000</v>
      </c>
      <c r="BD535" s="174">
        <v>110000</v>
      </c>
      <c r="BE535" s="174">
        <v>85000</v>
      </c>
      <c r="BF535" s="174">
        <v>99000</v>
      </c>
      <c r="BK535" s="172" t="s">
        <v>284</v>
      </c>
    </row>
    <row r="536" spans="53:63" x14ac:dyDescent="0.3">
      <c r="BA536" s="173">
        <v>527</v>
      </c>
      <c r="BB536" s="174">
        <v>135000</v>
      </c>
      <c r="BC536" s="174">
        <v>99000</v>
      </c>
      <c r="BD536" s="174">
        <v>110000</v>
      </c>
      <c r="BE536" s="174">
        <v>85000</v>
      </c>
      <c r="BF536" s="174">
        <v>99000</v>
      </c>
      <c r="BK536" s="172" t="s">
        <v>284</v>
      </c>
    </row>
    <row r="537" spans="53:63" x14ac:dyDescent="0.3">
      <c r="BA537" s="173">
        <v>528</v>
      </c>
      <c r="BB537" s="174">
        <v>135000</v>
      </c>
      <c r="BC537" s="174">
        <v>99000</v>
      </c>
      <c r="BD537" s="174">
        <v>110000</v>
      </c>
      <c r="BE537" s="174">
        <v>85000</v>
      </c>
      <c r="BF537" s="174">
        <v>99000</v>
      </c>
      <c r="BK537" s="172" t="s">
        <v>284</v>
      </c>
    </row>
    <row r="538" spans="53:63" x14ac:dyDescent="0.3">
      <c r="BA538" s="173">
        <v>529</v>
      </c>
      <c r="BB538" s="174">
        <v>135000</v>
      </c>
      <c r="BC538" s="174">
        <v>99000</v>
      </c>
      <c r="BD538" s="174">
        <v>110000</v>
      </c>
      <c r="BE538" s="174">
        <v>85000</v>
      </c>
      <c r="BF538" s="174">
        <v>99000</v>
      </c>
      <c r="BK538" s="172" t="s">
        <v>284</v>
      </c>
    </row>
    <row r="539" spans="53:63" x14ac:dyDescent="0.3">
      <c r="BA539" s="173">
        <v>530</v>
      </c>
      <c r="BB539" s="174">
        <v>135000</v>
      </c>
      <c r="BC539" s="174">
        <v>99000</v>
      </c>
      <c r="BD539" s="174">
        <v>110000</v>
      </c>
      <c r="BE539" s="174">
        <v>85000</v>
      </c>
      <c r="BF539" s="174">
        <v>99000</v>
      </c>
      <c r="BK539" s="172" t="s">
        <v>284</v>
      </c>
    </row>
    <row r="540" spans="53:63" x14ac:dyDescent="0.3">
      <c r="BA540" s="173">
        <v>531</v>
      </c>
      <c r="BB540" s="174">
        <v>135000</v>
      </c>
      <c r="BC540" s="174">
        <v>99000</v>
      </c>
      <c r="BD540" s="174">
        <v>110000</v>
      </c>
      <c r="BE540" s="174">
        <v>85000</v>
      </c>
      <c r="BF540" s="174">
        <v>99000</v>
      </c>
      <c r="BK540" s="172" t="s">
        <v>284</v>
      </c>
    </row>
    <row r="541" spans="53:63" x14ac:dyDescent="0.3">
      <c r="BA541" s="173">
        <v>532</v>
      </c>
      <c r="BB541" s="174">
        <v>135000</v>
      </c>
      <c r="BC541" s="174">
        <v>99000</v>
      </c>
      <c r="BD541" s="174">
        <v>110000</v>
      </c>
      <c r="BE541" s="174">
        <v>85000</v>
      </c>
      <c r="BF541" s="174">
        <v>99000</v>
      </c>
      <c r="BK541" s="172" t="s">
        <v>284</v>
      </c>
    </row>
    <row r="542" spans="53:63" x14ac:dyDescent="0.3">
      <c r="BA542" s="173">
        <v>533</v>
      </c>
      <c r="BB542" s="174">
        <v>135000</v>
      </c>
      <c r="BC542" s="174">
        <v>99000</v>
      </c>
      <c r="BD542" s="174">
        <v>110000</v>
      </c>
      <c r="BE542" s="174">
        <v>85000</v>
      </c>
      <c r="BF542" s="174">
        <v>99000</v>
      </c>
      <c r="BK542" s="172" t="s">
        <v>284</v>
      </c>
    </row>
    <row r="543" spans="53:63" x14ac:dyDescent="0.3">
      <c r="BA543" s="173">
        <v>534</v>
      </c>
      <c r="BB543" s="174">
        <v>135000</v>
      </c>
      <c r="BC543" s="174">
        <v>99000</v>
      </c>
      <c r="BD543" s="174">
        <v>110000</v>
      </c>
      <c r="BE543" s="174">
        <v>85000</v>
      </c>
      <c r="BF543" s="174">
        <v>99000</v>
      </c>
      <c r="BK543" s="172" t="s">
        <v>284</v>
      </c>
    </row>
    <row r="544" spans="53:63" x14ac:dyDescent="0.3">
      <c r="BA544" s="173">
        <v>535</v>
      </c>
      <c r="BB544" s="174">
        <v>135000</v>
      </c>
      <c r="BC544" s="174">
        <v>99000</v>
      </c>
      <c r="BD544" s="174">
        <v>110000</v>
      </c>
      <c r="BE544" s="174">
        <v>85000</v>
      </c>
      <c r="BF544" s="174">
        <v>99000</v>
      </c>
      <c r="BK544" s="172" t="s">
        <v>284</v>
      </c>
    </row>
    <row r="545" spans="53:63" x14ac:dyDescent="0.3">
      <c r="BA545" s="173">
        <v>536</v>
      </c>
      <c r="BB545" s="174">
        <v>135000</v>
      </c>
      <c r="BC545" s="174">
        <v>99000</v>
      </c>
      <c r="BD545" s="174">
        <v>110000</v>
      </c>
      <c r="BE545" s="174">
        <v>85000</v>
      </c>
      <c r="BF545" s="174">
        <v>99000</v>
      </c>
      <c r="BK545" s="172" t="s">
        <v>284</v>
      </c>
    </row>
    <row r="546" spans="53:63" x14ac:dyDescent="0.3">
      <c r="BA546" s="173">
        <v>537</v>
      </c>
      <c r="BB546" s="174">
        <v>135000</v>
      </c>
      <c r="BC546" s="174">
        <v>99000</v>
      </c>
      <c r="BD546" s="174">
        <v>110000</v>
      </c>
      <c r="BE546" s="174">
        <v>85000</v>
      </c>
      <c r="BF546" s="174">
        <v>99000</v>
      </c>
      <c r="BK546" s="172" t="s">
        <v>284</v>
      </c>
    </row>
    <row r="547" spans="53:63" x14ac:dyDescent="0.3">
      <c r="BA547" s="173">
        <v>538</v>
      </c>
      <c r="BB547" s="174">
        <v>135000</v>
      </c>
      <c r="BC547" s="174">
        <v>99000</v>
      </c>
      <c r="BD547" s="174">
        <v>110000</v>
      </c>
      <c r="BE547" s="174">
        <v>85000</v>
      </c>
      <c r="BF547" s="174">
        <v>99000</v>
      </c>
      <c r="BK547" s="172" t="s">
        <v>284</v>
      </c>
    </row>
    <row r="548" spans="53:63" x14ac:dyDescent="0.3">
      <c r="BA548" s="173">
        <v>539</v>
      </c>
      <c r="BB548" s="174">
        <v>135000</v>
      </c>
      <c r="BC548" s="174">
        <v>99000</v>
      </c>
      <c r="BD548" s="174">
        <v>110000</v>
      </c>
      <c r="BE548" s="174">
        <v>85000</v>
      </c>
      <c r="BF548" s="174">
        <v>99000</v>
      </c>
      <c r="BK548" s="172" t="s">
        <v>284</v>
      </c>
    </row>
    <row r="549" spans="53:63" x14ac:dyDescent="0.3">
      <c r="BA549" s="173">
        <v>540</v>
      </c>
      <c r="BB549" s="174">
        <v>135000</v>
      </c>
      <c r="BC549" s="174">
        <v>99000</v>
      </c>
      <c r="BD549" s="174">
        <v>110000</v>
      </c>
      <c r="BE549" s="174">
        <v>85000</v>
      </c>
      <c r="BF549" s="174">
        <v>99000</v>
      </c>
      <c r="BK549" s="172" t="s">
        <v>284</v>
      </c>
    </row>
    <row r="550" spans="53:63" x14ac:dyDescent="0.3">
      <c r="BA550" s="173">
        <v>541</v>
      </c>
      <c r="BB550" s="174">
        <v>135000</v>
      </c>
      <c r="BC550" s="174">
        <v>99000</v>
      </c>
      <c r="BD550" s="174">
        <v>110000</v>
      </c>
      <c r="BE550" s="174">
        <v>85000</v>
      </c>
      <c r="BF550" s="174">
        <v>99000</v>
      </c>
      <c r="BK550" s="172" t="s">
        <v>284</v>
      </c>
    </row>
    <row r="551" spans="53:63" x14ac:dyDescent="0.3">
      <c r="BA551" s="173">
        <v>542</v>
      </c>
      <c r="BB551" s="174">
        <v>135000</v>
      </c>
      <c r="BC551" s="174">
        <v>99000</v>
      </c>
      <c r="BD551" s="174">
        <v>110000</v>
      </c>
      <c r="BE551" s="174">
        <v>85000</v>
      </c>
      <c r="BF551" s="174">
        <v>99000</v>
      </c>
      <c r="BK551" s="172" t="s">
        <v>284</v>
      </c>
    </row>
    <row r="552" spans="53:63" x14ac:dyDescent="0.3">
      <c r="BA552" s="173">
        <v>543</v>
      </c>
      <c r="BB552" s="174">
        <v>135000</v>
      </c>
      <c r="BC552" s="174">
        <v>99000</v>
      </c>
      <c r="BD552" s="174">
        <v>110000</v>
      </c>
      <c r="BE552" s="174">
        <v>85000</v>
      </c>
      <c r="BF552" s="174">
        <v>99000</v>
      </c>
      <c r="BK552" s="172" t="s">
        <v>284</v>
      </c>
    </row>
    <row r="553" spans="53:63" x14ac:dyDescent="0.3">
      <c r="BA553" s="173">
        <v>544</v>
      </c>
      <c r="BB553" s="174">
        <v>135000</v>
      </c>
      <c r="BC553" s="174">
        <v>99000</v>
      </c>
      <c r="BD553" s="174">
        <v>110000</v>
      </c>
      <c r="BE553" s="174">
        <v>85000</v>
      </c>
      <c r="BF553" s="174">
        <v>99000</v>
      </c>
      <c r="BK553" s="172" t="s">
        <v>284</v>
      </c>
    </row>
    <row r="554" spans="53:63" x14ac:dyDescent="0.3">
      <c r="BA554" s="173">
        <v>545</v>
      </c>
      <c r="BB554" s="174">
        <v>135000</v>
      </c>
      <c r="BC554" s="174">
        <v>99000</v>
      </c>
      <c r="BD554" s="174">
        <v>110000</v>
      </c>
      <c r="BE554" s="174">
        <v>85000</v>
      </c>
      <c r="BF554" s="174">
        <v>99000</v>
      </c>
      <c r="BK554" s="172" t="s">
        <v>284</v>
      </c>
    </row>
    <row r="555" spans="53:63" x14ac:dyDescent="0.3">
      <c r="BA555" s="173">
        <v>546</v>
      </c>
      <c r="BB555" s="174">
        <v>135000</v>
      </c>
      <c r="BC555" s="174">
        <v>99000</v>
      </c>
      <c r="BD555" s="174">
        <v>110000</v>
      </c>
      <c r="BE555" s="174">
        <v>85000</v>
      </c>
      <c r="BF555" s="174">
        <v>99000</v>
      </c>
      <c r="BK555" s="172" t="s">
        <v>284</v>
      </c>
    </row>
    <row r="556" spans="53:63" x14ac:dyDescent="0.3">
      <c r="BA556" s="173">
        <v>547</v>
      </c>
      <c r="BB556" s="174">
        <v>135000</v>
      </c>
      <c r="BC556" s="174">
        <v>99000</v>
      </c>
      <c r="BD556" s="174">
        <v>110000</v>
      </c>
      <c r="BE556" s="174">
        <v>85000</v>
      </c>
      <c r="BF556" s="174">
        <v>99000</v>
      </c>
      <c r="BK556" s="172" t="s">
        <v>284</v>
      </c>
    </row>
    <row r="557" spans="53:63" x14ac:dyDescent="0.3">
      <c r="BA557" s="173">
        <v>548</v>
      </c>
      <c r="BB557" s="174">
        <v>135000</v>
      </c>
      <c r="BC557" s="174">
        <v>99000</v>
      </c>
      <c r="BD557" s="174">
        <v>110000</v>
      </c>
      <c r="BE557" s="174">
        <v>85000</v>
      </c>
      <c r="BF557" s="174">
        <v>99000</v>
      </c>
      <c r="BK557" s="172" t="s">
        <v>284</v>
      </c>
    </row>
    <row r="558" spans="53:63" x14ac:dyDescent="0.3">
      <c r="BA558" s="173">
        <v>549</v>
      </c>
      <c r="BB558" s="174">
        <v>135000</v>
      </c>
      <c r="BC558" s="174">
        <v>99000</v>
      </c>
      <c r="BD558" s="174">
        <v>110000</v>
      </c>
      <c r="BE558" s="174">
        <v>85000</v>
      </c>
      <c r="BF558" s="174">
        <v>99000</v>
      </c>
      <c r="BK558" s="172" t="s">
        <v>284</v>
      </c>
    </row>
    <row r="559" spans="53:63" x14ac:dyDescent="0.3">
      <c r="BA559" s="173">
        <v>550</v>
      </c>
      <c r="BB559" s="174">
        <v>135000</v>
      </c>
      <c r="BC559" s="174">
        <v>99000</v>
      </c>
      <c r="BD559" s="174">
        <v>110000</v>
      </c>
      <c r="BE559" s="174">
        <v>85000</v>
      </c>
      <c r="BF559" s="174">
        <v>99000</v>
      </c>
      <c r="BK559" s="172" t="s">
        <v>284</v>
      </c>
    </row>
    <row r="560" spans="53:63" x14ac:dyDescent="0.3">
      <c r="BA560" s="173">
        <v>551</v>
      </c>
      <c r="BB560" s="174">
        <v>135000</v>
      </c>
      <c r="BC560" s="174">
        <v>99000</v>
      </c>
      <c r="BD560" s="174">
        <v>110000</v>
      </c>
      <c r="BE560" s="174">
        <v>85000</v>
      </c>
      <c r="BF560" s="174">
        <v>99000</v>
      </c>
      <c r="BK560" s="172" t="s">
        <v>284</v>
      </c>
    </row>
    <row r="561" spans="53:63" x14ac:dyDescent="0.3">
      <c r="BA561" s="173">
        <v>552</v>
      </c>
      <c r="BB561" s="174">
        <v>135000</v>
      </c>
      <c r="BC561" s="174">
        <v>99000</v>
      </c>
      <c r="BD561" s="174">
        <v>110000</v>
      </c>
      <c r="BE561" s="174">
        <v>85000</v>
      </c>
      <c r="BF561" s="174">
        <v>99000</v>
      </c>
      <c r="BK561" s="172" t="s">
        <v>284</v>
      </c>
    </row>
    <row r="562" spans="53:63" x14ac:dyDescent="0.3">
      <c r="BA562" s="173">
        <v>553</v>
      </c>
      <c r="BB562" s="174">
        <v>135000</v>
      </c>
      <c r="BC562" s="174">
        <v>99000</v>
      </c>
      <c r="BD562" s="174">
        <v>110000</v>
      </c>
      <c r="BE562" s="174">
        <v>85000</v>
      </c>
      <c r="BF562" s="174">
        <v>99000</v>
      </c>
      <c r="BK562" s="172" t="s">
        <v>284</v>
      </c>
    </row>
    <row r="563" spans="53:63" x14ac:dyDescent="0.3">
      <c r="BA563" s="173">
        <v>554</v>
      </c>
      <c r="BB563" s="174">
        <v>135000</v>
      </c>
      <c r="BC563" s="174">
        <v>99000</v>
      </c>
      <c r="BD563" s="174">
        <v>110000</v>
      </c>
      <c r="BE563" s="174">
        <v>85000</v>
      </c>
      <c r="BF563" s="174">
        <v>99000</v>
      </c>
      <c r="BK563" s="172" t="s">
        <v>284</v>
      </c>
    </row>
    <row r="564" spans="53:63" x14ac:dyDescent="0.3">
      <c r="BA564" s="173">
        <v>555</v>
      </c>
      <c r="BB564" s="174">
        <v>135000</v>
      </c>
      <c r="BC564" s="174">
        <v>99000</v>
      </c>
      <c r="BD564" s="174">
        <v>110000</v>
      </c>
      <c r="BE564" s="174">
        <v>85000</v>
      </c>
      <c r="BF564" s="174">
        <v>99000</v>
      </c>
      <c r="BK564" s="172" t="s">
        <v>284</v>
      </c>
    </row>
    <row r="565" spans="53:63" x14ac:dyDescent="0.3">
      <c r="BA565" s="173">
        <v>556</v>
      </c>
      <c r="BB565" s="174">
        <v>135000</v>
      </c>
      <c r="BC565" s="174">
        <v>99000</v>
      </c>
      <c r="BD565" s="174">
        <v>110000</v>
      </c>
      <c r="BE565" s="174">
        <v>85000</v>
      </c>
      <c r="BF565" s="174">
        <v>99000</v>
      </c>
      <c r="BK565" s="172" t="s">
        <v>284</v>
      </c>
    </row>
    <row r="566" spans="53:63" x14ac:dyDescent="0.3">
      <c r="BA566" s="173">
        <v>557</v>
      </c>
      <c r="BB566" s="174">
        <v>135000</v>
      </c>
      <c r="BC566" s="174">
        <v>99000</v>
      </c>
      <c r="BD566" s="174">
        <v>110000</v>
      </c>
      <c r="BE566" s="174">
        <v>85000</v>
      </c>
      <c r="BF566" s="174">
        <v>99000</v>
      </c>
      <c r="BK566" s="172" t="s">
        <v>284</v>
      </c>
    </row>
    <row r="567" spans="53:63" x14ac:dyDescent="0.3">
      <c r="BA567" s="173">
        <v>558</v>
      </c>
      <c r="BB567" s="174">
        <v>135000</v>
      </c>
      <c r="BC567" s="174">
        <v>99000</v>
      </c>
      <c r="BD567" s="174">
        <v>110000</v>
      </c>
      <c r="BE567" s="174">
        <v>85000</v>
      </c>
      <c r="BF567" s="174">
        <v>99000</v>
      </c>
      <c r="BK567" s="172" t="s">
        <v>284</v>
      </c>
    </row>
    <row r="568" spans="53:63" x14ac:dyDescent="0.3">
      <c r="BA568" s="173">
        <v>559</v>
      </c>
      <c r="BB568" s="174">
        <v>135000</v>
      </c>
      <c r="BC568" s="174">
        <v>99000</v>
      </c>
      <c r="BD568" s="174">
        <v>110000</v>
      </c>
      <c r="BE568" s="174">
        <v>85000</v>
      </c>
      <c r="BF568" s="174">
        <v>99000</v>
      </c>
      <c r="BK568" s="172" t="s">
        <v>284</v>
      </c>
    </row>
    <row r="569" spans="53:63" x14ac:dyDescent="0.3">
      <c r="BA569" s="173">
        <v>560</v>
      </c>
      <c r="BB569" s="174">
        <v>135000</v>
      </c>
      <c r="BC569" s="174">
        <v>99000</v>
      </c>
      <c r="BD569" s="174">
        <v>110000</v>
      </c>
      <c r="BE569" s="174">
        <v>85000</v>
      </c>
      <c r="BF569" s="174">
        <v>99000</v>
      </c>
      <c r="BK569" s="172" t="s">
        <v>284</v>
      </c>
    </row>
    <row r="570" spans="53:63" x14ac:dyDescent="0.3">
      <c r="BA570" s="173">
        <v>561</v>
      </c>
      <c r="BB570" s="174">
        <v>135000</v>
      </c>
      <c r="BC570" s="174">
        <v>99000</v>
      </c>
      <c r="BD570" s="174">
        <v>110000</v>
      </c>
      <c r="BE570" s="174">
        <v>85000</v>
      </c>
      <c r="BF570" s="174">
        <v>99000</v>
      </c>
      <c r="BK570" s="172" t="s">
        <v>284</v>
      </c>
    </row>
    <row r="571" spans="53:63" x14ac:dyDescent="0.3">
      <c r="BA571" s="173">
        <v>562</v>
      </c>
      <c r="BB571" s="174">
        <v>135000</v>
      </c>
      <c r="BC571" s="174">
        <v>99000</v>
      </c>
      <c r="BD571" s="174">
        <v>110000</v>
      </c>
      <c r="BE571" s="174">
        <v>85000</v>
      </c>
      <c r="BF571" s="174">
        <v>99000</v>
      </c>
      <c r="BK571" s="172" t="s">
        <v>284</v>
      </c>
    </row>
    <row r="572" spans="53:63" x14ac:dyDescent="0.3">
      <c r="BA572" s="173">
        <v>563</v>
      </c>
      <c r="BB572" s="174">
        <v>135000</v>
      </c>
      <c r="BC572" s="174">
        <v>99000</v>
      </c>
      <c r="BD572" s="174">
        <v>110000</v>
      </c>
      <c r="BE572" s="174">
        <v>85000</v>
      </c>
      <c r="BF572" s="174">
        <v>99000</v>
      </c>
      <c r="BK572" s="172" t="s">
        <v>284</v>
      </c>
    </row>
    <row r="573" spans="53:63" x14ac:dyDescent="0.3">
      <c r="BA573" s="173">
        <v>564</v>
      </c>
      <c r="BB573" s="174">
        <v>135000</v>
      </c>
      <c r="BC573" s="174">
        <v>99000</v>
      </c>
      <c r="BD573" s="174">
        <v>110000</v>
      </c>
      <c r="BE573" s="174">
        <v>85000</v>
      </c>
      <c r="BF573" s="174">
        <v>99000</v>
      </c>
      <c r="BK573" s="172" t="s">
        <v>284</v>
      </c>
    </row>
    <row r="574" spans="53:63" x14ac:dyDescent="0.3">
      <c r="BA574" s="173">
        <v>565</v>
      </c>
      <c r="BB574" s="174">
        <v>135000</v>
      </c>
      <c r="BC574" s="174">
        <v>99000</v>
      </c>
      <c r="BD574" s="174">
        <v>110000</v>
      </c>
      <c r="BE574" s="174">
        <v>85000</v>
      </c>
      <c r="BF574" s="174">
        <v>99000</v>
      </c>
      <c r="BK574" s="172" t="s">
        <v>284</v>
      </c>
    </row>
    <row r="575" spans="53:63" x14ac:dyDescent="0.3">
      <c r="BA575" s="173">
        <v>566</v>
      </c>
      <c r="BB575" s="174">
        <v>135000</v>
      </c>
      <c r="BC575" s="174">
        <v>99000</v>
      </c>
      <c r="BD575" s="174">
        <v>110000</v>
      </c>
      <c r="BE575" s="174">
        <v>85000</v>
      </c>
      <c r="BF575" s="174">
        <v>99000</v>
      </c>
      <c r="BK575" s="172" t="s">
        <v>284</v>
      </c>
    </row>
    <row r="576" spans="53:63" x14ac:dyDescent="0.3">
      <c r="BA576" s="173">
        <v>567</v>
      </c>
      <c r="BB576" s="174">
        <v>135000</v>
      </c>
      <c r="BC576" s="174">
        <v>99000</v>
      </c>
      <c r="BD576" s="174">
        <v>110000</v>
      </c>
      <c r="BE576" s="174">
        <v>85000</v>
      </c>
      <c r="BF576" s="174">
        <v>99000</v>
      </c>
      <c r="BK576" s="172" t="s">
        <v>284</v>
      </c>
    </row>
    <row r="577" spans="53:63" x14ac:dyDescent="0.3">
      <c r="BA577" s="173">
        <v>568</v>
      </c>
      <c r="BB577" s="174">
        <v>135000</v>
      </c>
      <c r="BC577" s="174">
        <v>99000</v>
      </c>
      <c r="BD577" s="174">
        <v>110000</v>
      </c>
      <c r="BE577" s="174">
        <v>85000</v>
      </c>
      <c r="BF577" s="174">
        <v>99000</v>
      </c>
      <c r="BK577" s="172" t="s">
        <v>284</v>
      </c>
    </row>
    <row r="578" spans="53:63" x14ac:dyDescent="0.3">
      <c r="BA578" s="173">
        <v>569</v>
      </c>
      <c r="BB578" s="174">
        <v>135000</v>
      </c>
      <c r="BC578" s="174">
        <v>99000</v>
      </c>
      <c r="BD578" s="174">
        <v>110000</v>
      </c>
      <c r="BE578" s="174">
        <v>85000</v>
      </c>
      <c r="BF578" s="174">
        <v>99000</v>
      </c>
      <c r="BK578" s="172" t="s">
        <v>284</v>
      </c>
    </row>
    <row r="579" spans="53:63" x14ac:dyDescent="0.3">
      <c r="BA579" s="173">
        <v>570</v>
      </c>
      <c r="BB579" s="174">
        <v>135000</v>
      </c>
      <c r="BC579" s="174">
        <v>99000</v>
      </c>
      <c r="BD579" s="174">
        <v>110000</v>
      </c>
      <c r="BE579" s="174">
        <v>85000</v>
      </c>
      <c r="BF579" s="174">
        <v>99000</v>
      </c>
      <c r="BK579" s="172" t="s">
        <v>284</v>
      </c>
    </row>
    <row r="580" spans="53:63" x14ac:dyDescent="0.3">
      <c r="BA580" s="173">
        <v>571</v>
      </c>
      <c r="BB580" s="174">
        <v>135000</v>
      </c>
      <c r="BC580" s="174">
        <v>99000</v>
      </c>
      <c r="BD580" s="174">
        <v>110000</v>
      </c>
      <c r="BE580" s="174">
        <v>85000</v>
      </c>
      <c r="BF580" s="174">
        <v>99000</v>
      </c>
      <c r="BK580" s="172" t="s">
        <v>284</v>
      </c>
    </row>
    <row r="581" spans="53:63" x14ac:dyDescent="0.3">
      <c r="BA581" s="173">
        <v>572</v>
      </c>
      <c r="BB581" s="174">
        <v>135000</v>
      </c>
      <c r="BC581" s="174">
        <v>99000</v>
      </c>
      <c r="BD581" s="174">
        <v>110000</v>
      </c>
      <c r="BE581" s="174">
        <v>85000</v>
      </c>
      <c r="BF581" s="174">
        <v>99000</v>
      </c>
      <c r="BK581" s="172" t="s">
        <v>284</v>
      </c>
    </row>
    <row r="582" spans="53:63" x14ac:dyDescent="0.3">
      <c r="BA582" s="173">
        <v>573</v>
      </c>
      <c r="BB582" s="174">
        <v>135000</v>
      </c>
      <c r="BC582" s="174">
        <v>99000</v>
      </c>
      <c r="BD582" s="174">
        <v>110000</v>
      </c>
      <c r="BE582" s="174">
        <v>85000</v>
      </c>
      <c r="BF582" s="174">
        <v>99000</v>
      </c>
      <c r="BK582" s="172" t="s">
        <v>284</v>
      </c>
    </row>
    <row r="583" spans="53:63" x14ac:dyDescent="0.3">
      <c r="BA583" s="173">
        <v>574</v>
      </c>
      <c r="BB583" s="174">
        <v>135000</v>
      </c>
      <c r="BC583" s="174">
        <v>99000</v>
      </c>
      <c r="BD583" s="174">
        <v>110000</v>
      </c>
      <c r="BE583" s="174">
        <v>85000</v>
      </c>
      <c r="BF583" s="174">
        <v>99000</v>
      </c>
      <c r="BK583" s="172" t="s">
        <v>284</v>
      </c>
    </row>
    <row r="584" spans="53:63" x14ac:dyDescent="0.3">
      <c r="BA584" s="173">
        <v>575</v>
      </c>
      <c r="BB584" s="174">
        <v>135000</v>
      </c>
      <c r="BC584" s="174">
        <v>99000</v>
      </c>
      <c r="BD584" s="174">
        <v>110000</v>
      </c>
      <c r="BE584" s="174">
        <v>85000</v>
      </c>
      <c r="BF584" s="174">
        <v>99000</v>
      </c>
      <c r="BK584" s="172" t="s">
        <v>284</v>
      </c>
    </row>
    <row r="585" spans="53:63" x14ac:dyDescent="0.3">
      <c r="BA585" s="173">
        <v>576</v>
      </c>
      <c r="BB585" s="174">
        <v>135000</v>
      </c>
      <c r="BC585" s="174">
        <v>99000</v>
      </c>
      <c r="BD585" s="174">
        <v>110000</v>
      </c>
      <c r="BE585" s="174">
        <v>85000</v>
      </c>
      <c r="BF585" s="174">
        <v>99000</v>
      </c>
      <c r="BK585" s="172" t="s">
        <v>284</v>
      </c>
    </row>
    <row r="586" spans="53:63" x14ac:dyDescent="0.3">
      <c r="BA586" s="173">
        <v>577</v>
      </c>
      <c r="BB586" s="174">
        <v>135000</v>
      </c>
      <c r="BC586" s="174">
        <v>99000</v>
      </c>
      <c r="BD586" s="174">
        <v>110000</v>
      </c>
      <c r="BE586" s="174">
        <v>85000</v>
      </c>
      <c r="BF586" s="174">
        <v>99000</v>
      </c>
      <c r="BK586" s="172" t="s">
        <v>284</v>
      </c>
    </row>
    <row r="587" spans="53:63" x14ac:dyDescent="0.3">
      <c r="BA587" s="173">
        <v>578</v>
      </c>
      <c r="BB587" s="174">
        <v>135000</v>
      </c>
      <c r="BC587" s="174">
        <v>99000</v>
      </c>
      <c r="BD587" s="174">
        <v>110000</v>
      </c>
      <c r="BE587" s="174">
        <v>85000</v>
      </c>
      <c r="BF587" s="174">
        <v>99000</v>
      </c>
      <c r="BK587" s="172" t="s">
        <v>284</v>
      </c>
    </row>
    <row r="588" spans="53:63" x14ac:dyDescent="0.3">
      <c r="BA588" s="173">
        <v>579</v>
      </c>
      <c r="BB588" s="174">
        <v>135000</v>
      </c>
      <c r="BC588" s="174">
        <v>99000</v>
      </c>
      <c r="BD588" s="174">
        <v>110000</v>
      </c>
      <c r="BE588" s="174">
        <v>85000</v>
      </c>
      <c r="BF588" s="174">
        <v>99000</v>
      </c>
      <c r="BK588" s="172" t="s">
        <v>284</v>
      </c>
    </row>
    <row r="589" spans="53:63" x14ac:dyDescent="0.3">
      <c r="BA589" s="173">
        <v>580</v>
      </c>
      <c r="BB589" s="174">
        <v>135000</v>
      </c>
      <c r="BC589" s="174">
        <v>99000</v>
      </c>
      <c r="BD589" s="174">
        <v>110000</v>
      </c>
      <c r="BE589" s="174">
        <v>85000</v>
      </c>
      <c r="BF589" s="174">
        <v>99000</v>
      </c>
      <c r="BK589" s="172" t="s">
        <v>284</v>
      </c>
    </row>
    <row r="590" spans="53:63" x14ac:dyDescent="0.3">
      <c r="BA590" s="173">
        <v>581</v>
      </c>
      <c r="BB590" s="174">
        <v>135000</v>
      </c>
      <c r="BC590" s="174">
        <v>99000</v>
      </c>
      <c r="BD590" s="174">
        <v>110000</v>
      </c>
      <c r="BE590" s="174">
        <v>85000</v>
      </c>
      <c r="BF590" s="174">
        <v>99000</v>
      </c>
      <c r="BK590" s="172" t="s">
        <v>284</v>
      </c>
    </row>
    <row r="591" spans="53:63" x14ac:dyDescent="0.3">
      <c r="BA591" s="173">
        <v>582</v>
      </c>
      <c r="BB591" s="174">
        <v>135000</v>
      </c>
      <c r="BC591" s="174">
        <v>99000</v>
      </c>
      <c r="BD591" s="174">
        <v>110000</v>
      </c>
      <c r="BE591" s="174">
        <v>85000</v>
      </c>
      <c r="BF591" s="174">
        <v>99000</v>
      </c>
      <c r="BK591" s="172" t="s">
        <v>284</v>
      </c>
    </row>
    <row r="592" spans="53:63" x14ac:dyDescent="0.3">
      <c r="BA592" s="173">
        <v>583</v>
      </c>
      <c r="BB592" s="174">
        <v>135000</v>
      </c>
      <c r="BC592" s="174">
        <v>99000</v>
      </c>
      <c r="BD592" s="174">
        <v>110000</v>
      </c>
      <c r="BE592" s="174">
        <v>85000</v>
      </c>
      <c r="BF592" s="174">
        <v>99000</v>
      </c>
      <c r="BK592" s="172" t="s">
        <v>284</v>
      </c>
    </row>
    <row r="593" spans="53:63" x14ac:dyDescent="0.3">
      <c r="BA593" s="173">
        <v>584</v>
      </c>
      <c r="BB593" s="174">
        <v>135000</v>
      </c>
      <c r="BC593" s="174">
        <v>99000</v>
      </c>
      <c r="BD593" s="174">
        <v>110000</v>
      </c>
      <c r="BE593" s="174">
        <v>85000</v>
      </c>
      <c r="BF593" s="174">
        <v>99000</v>
      </c>
      <c r="BK593" s="172" t="s">
        <v>284</v>
      </c>
    </row>
    <row r="594" spans="53:63" x14ac:dyDescent="0.3">
      <c r="BA594" s="173">
        <v>585</v>
      </c>
      <c r="BB594" s="174">
        <v>135000</v>
      </c>
      <c r="BC594" s="174">
        <v>99000</v>
      </c>
      <c r="BD594" s="174">
        <v>110000</v>
      </c>
      <c r="BE594" s="174">
        <v>85000</v>
      </c>
      <c r="BF594" s="174">
        <v>99000</v>
      </c>
      <c r="BK594" s="172" t="s">
        <v>284</v>
      </c>
    </row>
    <row r="595" spans="53:63" x14ac:dyDescent="0.3">
      <c r="BA595" s="173">
        <v>586</v>
      </c>
      <c r="BB595" s="174">
        <v>135000</v>
      </c>
      <c r="BC595" s="174">
        <v>99000</v>
      </c>
      <c r="BD595" s="174">
        <v>110000</v>
      </c>
      <c r="BE595" s="174">
        <v>85000</v>
      </c>
      <c r="BF595" s="174">
        <v>99000</v>
      </c>
      <c r="BK595" s="172" t="s">
        <v>284</v>
      </c>
    </row>
    <row r="596" spans="53:63" x14ac:dyDescent="0.3">
      <c r="BA596" s="173">
        <v>587</v>
      </c>
      <c r="BB596" s="174">
        <v>135000</v>
      </c>
      <c r="BC596" s="174">
        <v>99000</v>
      </c>
      <c r="BD596" s="174">
        <v>110000</v>
      </c>
      <c r="BE596" s="174">
        <v>85000</v>
      </c>
      <c r="BF596" s="174">
        <v>99000</v>
      </c>
      <c r="BK596" s="172" t="s">
        <v>284</v>
      </c>
    </row>
    <row r="597" spans="53:63" x14ac:dyDescent="0.3">
      <c r="BA597" s="173">
        <v>588</v>
      </c>
      <c r="BB597" s="174">
        <v>135000</v>
      </c>
      <c r="BC597" s="174">
        <v>99000</v>
      </c>
      <c r="BD597" s="174">
        <v>110000</v>
      </c>
      <c r="BE597" s="174">
        <v>85000</v>
      </c>
      <c r="BF597" s="174">
        <v>99000</v>
      </c>
      <c r="BK597" s="172" t="s">
        <v>284</v>
      </c>
    </row>
    <row r="598" spans="53:63" x14ac:dyDescent="0.3">
      <c r="BA598" s="173">
        <v>589</v>
      </c>
      <c r="BB598" s="174">
        <v>135000</v>
      </c>
      <c r="BC598" s="174">
        <v>99000</v>
      </c>
      <c r="BD598" s="174">
        <v>110000</v>
      </c>
      <c r="BE598" s="174">
        <v>85000</v>
      </c>
      <c r="BF598" s="174">
        <v>99000</v>
      </c>
      <c r="BK598" s="172" t="s">
        <v>284</v>
      </c>
    </row>
    <row r="599" spans="53:63" x14ac:dyDescent="0.3">
      <c r="BA599" s="173">
        <v>590</v>
      </c>
      <c r="BB599" s="174">
        <v>135000</v>
      </c>
      <c r="BC599" s="174">
        <v>99000</v>
      </c>
      <c r="BD599" s="174">
        <v>110000</v>
      </c>
      <c r="BE599" s="174">
        <v>85000</v>
      </c>
      <c r="BF599" s="174">
        <v>99000</v>
      </c>
      <c r="BK599" s="172" t="s">
        <v>284</v>
      </c>
    </row>
    <row r="600" spans="53:63" x14ac:dyDescent="0.3">
      <c r="BA600" s="173">
        <v>591</v>
      </c>
      <c r="BB600" s="174">
        <v>135000</v>
      </c>
      <c r="BC600" s="174">
        <v>99000</v>
      </c>
      <c r="BD600" s="174">
        <v>110000</v>
      </c>
      <c r="BE600" s="174">
        <v>85000</v>
      </c>
      <c r="BF600" s="174">
        <v>99000</v>
      </c>
      <c r="BK600" s="172" t="s">
        <v>284</v>
      </c>
    </row>
    <row r="601" spans="53:63" x14ac:dyDescent="0.3">
      <c r="BA601" s="173">
        <v>592</v>
      </c>
      <c r="BB601" s="174">
        <v>135000</v>
      </c>
      <c r="BC601" s="174">
        <v>99000</v>
      </c>
      <c r="BD601" s="174">
        <v>110000</v>
      </c>
      <c r="BE601" s="174">
        <v>85000</v>
      </c>
      <c r="BF601" s="174">
        <v>99000</v>
      </c>
      <c r="BK601" s="172" t="s">
        <v>284</v>
      </c>
    </row>
    <row r="602" spans="53:63" x14ac:dyDescent="0.3">
      <c r="BA602" s="173">
        <v>593</v>
      </c>
      <c r="BB602" s="174">
        <v>135000</v>
      </c>
      <c r="BC602" s="174">
        <v>99000</v>
      </c>
      <c r="BD602" s="174">
        <v>110000</v>
      </c>
      <c r="BE602" s="174">
        <v>85000</v>
      </c>
      <c r="BF602" s="174">
        <v>99000</v>
      </c>
      <c r="BK602" s="172" t="s">
        <v>284</v>
      </c>
    </row>
    <row r="603" spans="53:63" x14ac:dyDescent="0.3">
      <c r="BA603" s="173">
        <v>594</v>
      </c>
      <c r="BB603" s="174">
        <v>135000</v>
      </c>
      <c r="BC603" s="174">
        <v>99000</v>
      </c>
      <c r="BD603" s="174">
        <v>110000</v>
      </c>
      <c r="BE603" s="174">
        <v>85000</v>
      </c>
      <c r="BF603" s="174">
        <v>99000</v>
      </c>
      <c r="BK603" s="172" t="s">
        <v>284</v>
      </c>
    </row>
    <row r="604" spans="53:63" x14ac:dyDescent="0.3">
      <c r="BA604" s="173">
        <v>595</v>
      </c>
      <c r="BB604" s="174">
        <v>135000</v>
      </c>
      <c r="BC604" s="174">
        <v>99000</v>
      </c>
      <c r="BD604" s="174">
        <v>110000</v>
      </c>
      <c r="BE604" s="174">
        <v>85000</v>
      </c>
      <c r="BF604" s="174">
        <v>99000</v>
      </c>
      <c r="BK604" s="172" t="s">
        <v>284</v>
      </c>
    </row>
    <row r="605" spans="53:63" x14ac:dyDescent="0.3">
      <c r="BA605" s="173">
        <v>596</v>
      </c>
      <c r="BB605" s="174">
        <v>135000</v>
      </c>
      <c r="BC605" s="174">
        <v>99000</v>
      </c>
      <c r="BD605" s="174">
        <v>110000</v>
      </c>
      <c r="BE605" s="174">
        <v>85000</v>
      </c>
      <c r="BF605" s="174">
        <v>99000</v>
      </c>
      <c r="BK605" s="172" t="s">
        <v>284</v>
      </c>
    </row>
    <row r="606" spans="53:63" x14ac:dyDescent="0.3">
      <c r="BA606" s="173">
        <v>597</v>
      </c>
      <c r="BB606" s="174">
        <v>135000</v>
      </c>
      <c r="BC606" s="174">
        <v>99000</v>
      </c>
      <c r="BD606" s="174">
        <v>110000</v>
      </c>
      <c r="BE606" s="174">
        <v>85000</v>
      </c>
      <c r="BF606" s="174">
        <v>99000</v>
      </c>
      <c r="BK606" s="172" t="s">
        <v>284</v>
      </c>
    </row>
    <row r="607" spans="53:63" x14ac:dyDescent="0.3">
      <c r="BA607" s="173">
        <v>598</v>
      </c>
      <c r="BB607" s="174">
        <v>135000</v>
      </c>
      <c r="BC607" s="174">
        <v>99000</v>
      </c>
      <c r="BD607" s="174">
        <v>110000</v>
      </c>
      <c r="BE607" s="174">
        <v>85000</v>
      </c>
      <c r="BF607" s="174">
        <v>99000</v>
      </c>
      <c r="BK607" s="172" t="s">
        <v>284</v>
      </c>
    </row>
    <row r="608" spans="53:63" x14ac:dyDescent="0.3">
      <c r="BA608" s="173">
        <v>599</v>
      </c>
      <c r="BB608" s="174">
        <v>135000</v>
      </c>
      <c r="BC608" s="174">
        <v>99000</v>
      </c>
      <c r="BD608" s="174">
        <v>110000</v>
      </c>
      <c r="BE608" s="174">
        <v>85000</v>
      </c>
      <c r="BF608" s="174">
        <v>99000</v>
      </c>
      <c r="BK608" s="172" t="s">
        <v>284</v>
      </c>
    </row>
    <row r="609" spans="53:63" x14ac:dyDescent="0.3">
      <c r="BA609" s="173">
        <v>600</v>
      </c>
      <c r="BB609" s="174">
        <v>135000</v>
      </c>
      <c r="BC609" s="174">
        <v>99000</v>
      </c>
      <c r="BD609" s="174">
        <v>110000</v>
      </c>
      <c r="BE609" s="174">
        <v>85000</v>
      </c>
      <c r="BF609" s="174">
        <v>99000</v>
      </c>
      <c r="BK609" s="172" t="s">
        <v>284</v>
      </c>
    </row>
    <row r="610" spans="53:63" x14ac:dyDescent="0.3">
      <c r="BA610" s="173">
        <v>601</v>
      </c>
      <c r="BB610" s="174">
        <v>135000</v>
      </c>
      <c r="BC610" s="174">
        <v>99000</v>
      </c>
      <c r="BD610" s="174">
        <v>110000</v>
      </c>
      <c r="BE610" s="174">
        <v>85000</v>
      </c>
      <c r="BF610" s="174">
        <v>99000</v>
      </c>
      <c r="BK610" s="172" t="s">
        <v>284</v>
      </c>
    </row>
    <row r="611" spans="53:63" x14ac:dyDescent="0.3">
      <c r="BA611" s="173">
        <v>602</v>
      </c>
      <c r="BB611" s="174">
        <v>135000</v>
      </c>
      <c r="BC611" s="174">
        <v>99000</v>
      </c>
      <c r="BD611" s="174">
        <v>110000</v>
      </c>
      <c r="BE611" s="174">
        <v>85000</v>
      </c>
      <c r="BF611" s="174">
        <v>99000</v>
      </c>
      <c r="BK611" s="172" t="s">
        <v>284</v>
      </c>
    </row>
    <row r="612" spans="53:63" x14ac:dyDescent="0.3">
      <c r="BA612" s="173">
        <v>603</v>
      </c>
      <c r="BB612" s="174">
        <v>135000</v>
      </c>
      <c r="BC612" s="174">
        <v>99000</v>
      </c>
      <c r="BD612" s="174">
        <v>110000</v>
      </c>
      <c r="BE612" s="174">
        <v>85000</v>
      </c>
      <c r="BF612" s="174">
        <v>99000</v>
      </c>
      <c r="BK612" s="172" t="s">
        <v>284</v>
      </c>
    </row>
    <row r="613" spans="53:63" x14ac:dyDescent="0.3">
      <c r="BA613" s="173">
        <v>604</v>
      </c>
      <c r="BB613" s="174">
        <v>135000</v>
      </c>
      <c r="BC613" s="174">
        <v>99000</v>
      </c>
      <c r="BD613" s="174">
        <v>110000</v>
      </c>
      <c r="BE613" s="174">
        <v>85000</v>
      </c>
      <c r="BF613" s="174">
        <v>99000</v>
      </c>
      <c r="BK613" s="172" t="s">
        <v>284</v>
      </c>
    </row>
    <row r="614" spans="53:63" x14ac:dyDescent="0.3">
      <c r="BA614" s="173">
        <v>605</v>
      </c>
      <c r="BB614" s="174">
        <v>135000</v>
      </c>
      <c r="BC614" s="174">
        <v>99000</v>
      </c>
      <c r="BD614" s="174">
        <v>110000</v>
      </c>
      <c r="BE614" s="174">
        <v>85000</v>
      </c>
      <c r="BF614" s="174">
        <v>99000</v>
      </c>
      <c r="BK614" s="172" t="s">
        <v>284</v>
      </c>
    </row>
    <row r="615" spans="53:63" x14ac:dyDescent="0.3">
      <c r="BA615" s="173">
        <v>606</v>
      </c>
      <c r="BB615" s="174">
        <v>135000</v>
      </c>
      <c r="BC615" s="174">
        <v>99000</v>
      </c>
      <c r="BD615" s="174">
        <v>110000</v>
      </c>
      <c r="BE615" s="174">
        <v>85000</v>
      </c>
      <c r="BF615" s="174">
        <v>99000</v>
      </c>
      <c r="BK615" s="172" t="s">
        <v>284</v>
      </c>
    </row>
    <row r="616" spans="53:63" x14ac:dyDescent="0.3">
      <c r="BA616" s="173">
        <v>607</v>
      </c>
      <c r="BB616" s="174">
        <v>135000</v>
      </c>
      <c r="BC616" s="174">
        <v>99000</v>
      </c>
      <c r="BD616" s="174">
        <v>110000</v>
      </c>
      <c r="BE616" s="174">
        <v>85000</v>
      </c>
      <c r="BF616" s="174">
        <v>99000</v>
      </c>
      <c r="BK616" s="172" t="s">
        <v>284</v>
      </c>
    </row>
    <row r="617" spans="53:63" x14ac:dyDescent="0.3">
      <c r="BA617" s="173">
        <v>608</v>
      </c>
      <c r="BB617" s="174">
        <v>135000</v>
      </c>
      <c r="BC617" s="174">
        <v>99000</v>
      </c>
      <c r="BD617" s="174">
        <v>110000</v>
      </c>
      <c r="BE617" s="174">
        <v>85000</v>
      </c>
      <c r="BF617" s="174">
        <v>99000</v>
      </c>
      <c r="BK617" s="172" t="s">
        <v>284</v>
      </c>
    </row>
    <row r="618" spans="53:63" x14ac:dyDescent="0.3">
      <c r="BA618" s="173">
        <v>609</v>
      </c>
      <c r="BB618" s="174">
        <v>135000</v>
      </c>
      <c r="BC618" s="174">
        <v>99000</v>
      </c>
      <c r="BD618" s="174">
        <v>110000</v>
      </c>
      <c r="BE618" s="174">
        <v>85000</v>
      </c>
      <c r="BF618" s="174">
        <v>99000</v>
      </c>
      <c r="BK618" s="172" t="s">
        <v>284</v>
      </c>
    </row>
    <row r="619" spans="53:63" x14ac:dyDescent="0.3">
      <c r="BA619" s="173">
        <v>610</v>
      </c>
      <c r="BB619" s="174">
        <v>135000</v>
      </c>
      <c r="BC619" s="174">
        <v>99000</v>
      </c>
      <c r="BD619" s="174">
        <v>110000</v>
      </c>
      <c r="BE619" s="174">
        <v>85000</v>
      </c>
      <c r="BF619" s="174">
        <v>99000</v>
      </c>
      <c r="BK619" s="172" t="s">
        <v>284</v>
      </c>
    </row>
    <row r="620" spans="53:63" x14ac:dyDescent="0.3">
      <c r="BA620" s="173">
        <v>611</v>
      </c>
      <c r="BB620" s="174">
        <v>135000</v>
      </c>
      <c r="BC620" s="174">
        <v>99000</v>
      </c>
      <c r="BD620" s="174">
        <v>110000</v>
      </c>
      <c r="BE620" s="174">
        <v>85000</v>
      </c>
      <c r="BF620" s="174">
        <v>99000</v>
      </c>
      <c r="BK620" s="172" t="s">
        <v>284</v>
      </c>
    </row>
    <row r="621" spans="53:63" x14ac:dyDescent="0.3">
      <c r="BA621" s="173">
        <v>612</v>
      </c>
      <c r="BB621" s="174">
        <v>135000</v>
      </c>
      <c r="BC621" s="174">
        <v>99000</v>
      </c>
      <c r="BD621" s="174">
        <v>110000</v>
      </c>
      <c r="BE621" s="174">
        <v>85000</v>
      </c>
      <c r="BF621" s="174">
        <v>99000</v>
      </c>
      <c r="BK621" s="172" t="s">
        <v>284</v>
      </c>
    </row>
    <row r="622" spans="53:63" x14ac:dyDescent="0.3">
      <c r="BA622" s="173">
        <v>613</v>
      </c>
      <c r="BB622" s="174">
        <v>135000</v>
      </c>
      <c r="BC622" s="174">
        <v>99000</v>
      </c>
      <c r="BD622" s="174">
        <v>110000</v>
      </c>
      <c r="BE622" s="174">
        <v>85000</v>
      </c>
      <c r="BF622" s="174">
        <v>99000</v>
      </c>
      <c r="BK622" s="172" t="s">
        <v>284</v>
      </c>
    </row>
    <row r="623" spans="53:63" x14ac:dyDescent="0.3">
      <c r="BA623" s="173">
        <v>614</v>
      </c>
      <c r="BB623" s="174">
        <v>135000</v>
      </c>
      <c r="BC623" s="174">
        <v>99000</v>
      </c>
      <c r="BD623" s="174">
        <v>110000</v>
      </c>
      <c r="BE623" s="174">
        <v>85000</v>
      </c>
      <c r="BF623" s="174">
        <v>99000</v>
      </c>
      <c r="BK623" s="172" t="s">
        <v>284</v>
      </c>
    </row>
    <row r="624" spans="53:63" x14ac:dyDescent="0.3">
      <c r="BA624" s="173">
        <v>615</v>
      </c>
      <c r="BB624" s="174">
        <v>135000</v>
      </c>
      <c r="BC624" s="174">
        <v>99000</v>
      </c>
      <c r="BD624" s="174">
        <v>110000</v>
      </c>
      <c r="BE624" s="174">
        <v>85000</v>
      </c>
      <c r="BF624" s="174">
        <v>99000</v>
      </c>
      <c r="BK624" s="172" t="s">
        <v>284</v>
      </c>
    </row>
    <row r="625" spans="53:63" x14ac:dyDescent="0.3">
      <c r="BA625" s="173">
        <v>616</v>
      </c>
      <c r="BB625" s="174">
        <v>135000</v>
      </c>
      <c r="BC625" s="174">
        <v>99000</v>
      </c>
      <c r="BD625" s="174">
        <v>110000</v>
      </c>
      <c r="BE625" s="174">
        <v>85000</v>
      </c>
      <c r="BF625" s="174">
        <v>99000</v>
      </c>
      <c r="BK625" s="172" t="s">
        <v>284</v>
      </c>
    </row>
    <row r="626" spans="53:63" x14ac:dyDescent="0.3">
      <c r="BA626" s="173">
        <v>617</v>
      </c>
      <c r="BB626" s="174">
        <v>135000</v>
      </c>
      <c r="BC626" s="174">
        <v>99000</v>
      </c>
      <c r="BD626" s="174">
        <v>110000</v>
      </c>
      <c r="BE626" s="174">
        <v>85000</v>
      </c>
      <c r="BF626" s="174">
        <v>99000</v>
      </c>
      <c r="BK626" s="172" t="s">
        <v>284</v>
      </c>
    </row>
    <row r="627" spans="53:63" x14ac:dyDescent="0.3">
      <c r="BA627" s="173">
        <v>618</v>
      </c>
      <c r="BB627" s="174">
        <v>135000</v>
      </c>
      <c r="BC627" s="174">
        <v>99000</v>
      </c>
      <c r="BD627" s="174">
        <v>110000</v>
      </c>
      <c r="BE627" s="174">
        <v>85000</v>
      </c>
      <c r="BF627" s="174">
        <v>99000</v>
      </c>
      <c r="BK627" s="172" t="s">
        <v>284</v>
      </c>
    </row>
    <row r="628" spans="53:63" x14ac:dyDescent="0.3">
      <c r="BA628" s="173">
        <v>619</v>
      </c>
      <c r="BB628" s="174">
        <v>135000</v>
      </c>
      <c r="BC628" s="174">
        <v>99000</v>
      </c>
      <c r="BD628" s="174">
        <v>110000</v>
      </c>
      <c r="BE628" s="174">
        <v>85000</v>
      </c>
      <c r="BF628" s="174">
        <v>99000</v>
      </c>
      <c r="BK628" s="172" t="s">
        <v>284</v>
      </c>
    </row>
    <row r="629" spans="53:63" x14ac:dyDescent="0.3">
      <c r="BA629" s="173">
        <v>620</v>
      </c>
      <c r="BB629" s="174">
        <v>135000</v>
      </c>
      <c r="BC629" s="174">
        <v>99000</v>
      </c>
      <c r="BD629" s="174">
        <v>110000</v>
      </c>
      <c r="BE629" s="174">
        <v>85000</v>
      </c>
      <c r="BF629" s="174">
        <v>99000</v>
      </c>
      <c r="BK629" s="172" t="s">
        <v>284</v>
      </c>
    </row>
    <row r="630" spans="53:63" x14ac:dyDescent="0.3">
      <c r="BA630" s="173">
        <v>621</v>
      </c>
      <c r="BB630" s="174">
        <v>135000</v>
      </c>
      <c r="BC630" s="174">
        <v>99000</v>
      </c>
      <c r="BD630" s="174">
        <v>110000</v>
      </c>
      <c r="BE630" s="174">
        <v>85000</v>
      </c>
      <c r="BF630" s="174">
        <v>99000</v>
      </c>
      <c r="BK630" s="172" t="s">
        <v>284</v>
      </c>
    </row>
    <row r="631" spans="53:63" x14ac:dyDescent="0.3">
      <c r="BA631" s="173">
        <v>622</v>
      </c>
      <c r="BB631" s="174">
        <v>135000</v>
      </c>
      <c r="BC631" s="174">
        <v>99000</v>
      </c>
      <c r="BD631" s="174">
        <v>110000</v>
      </c>
      <c r="BE631" s="174">
        <v>85000</v>
      </c>
      <c r="BF631" s="174">
        <v>99000</v>
      </c>
      <c r="BK631" s="172" t="s">
        <v>284</v>
      </c>
    </row>
    <row r="632" spans="53:63" x14ac:dyDescent="0.3">
      <c r="BA632" s="173">
        <v>623</v>
      </c>
      <c r="BB632" s="174">
        <v>135000</v>
      </c>
      <c r="BC632" s="174">
        <v>99000</v>
      </c>
      <c r="BD632" s="174">
        <v>110000</v>
      </c>
      <c r="BE632" s="174">
        <v>85000</v>
      </c>
      <c r="BF632" s="174">
        <v>99000</v>
      </c>
      <c r="BK632" s="172" t="s">
        <v>284</v>
      </c>
    </row>
    <row r="633" spans="53:63" x14ac:dyDescent="0.3">
      <c r="BA633" s="173">
        <v>624</v>
      </c>
      <c r="BB633" s="174">
        <v>135000</v>
      </c>
      <c r="BC633" s="174">
        <v>99000</v>
      </c>
      <c r="BD633" s="174">
        <v>110000</v>
      </c>
      <c r="BE633" s="174">
        <v>85000</v>
      </c>
      <c r="BF633" s="174">
        <v>99000</v>
      </c>
      <c r="BK633" s="172" t="s">
        <v>284</v>
      </c>
    </row>
    <row r="634" spans="53:63" x14ac:dyDescent="0.3">
      <c r="BA634" s="173">
        <v>625</v>
      </c>
      <c r="BB634" s="174">
        <v>135000</v>
      </c>
      <c r="BC634" s="174">
        <v>99000</v>
      </c>
      <c r="BD634" s="174">
        <v>110000</v>
      </c>
      <c r="BE634" s="174">
        <v>85000</v>
      </c>
      <c r="BF634" s="174">
        <v>99000</v>
      </c>
      <c r="BK634" s="172" t="s">
        <v>284</v>
      </c>
    </row>
    <row r="635" spans="53:63" x14ac:dyDescent="0.3">
      <c r="BA635" s="173">
        <v>626</v>
      </c>
      <c r="BB635" s="174">
        <v>135000</v>
      </c>
      <c r="BC635" s="174">
        <v>99000</v>
      </c>
      <c r="BD635" s="174">
        <v>110000</v>
      </c>
      <c r="BE635" s="174">
        <v>85000</v>
      </c>
      <c r="BF635" s="174">
        <v>99000</v>
      </c>
      <c r="BK635" s="172" t="s">
        <v>284</v>
      </c>
    </row>
    <row r="636" spans="53:63" x14ac:dyDescent="0.3">
      <c r="BA636" s="173">
        <v>627</v>
      </c>
      <c r="BB636" s="174">
        <v>135000</v>
      </c>
      <c r="BC636" s="174">
        <v>99000</v>
      </c>
      <c r="BD636" s="174">
        <v>110000</v>
      </c>
      <c r="BE636" s="174">
        <v>85000</v>
      </c>
      <c r="BF636" s="174">
        <v>99000</v>
      </c>
      <c r="BK636" s="172" t="s">
        <v>284</v>
      </c>
    </row>
    <row r="637" spans="53:63" x14ac:dyDescent="0.3">
      <c r="BA637" s="173">
        <v>628</v>
      </c>
      <c r="BB637" s="174">
        <v>135000</v>
      </c>
      <c r="BC637" s="174">
        <v>99000</v>
      </c>
      <c r="BD637" s="174">
        <v>110000</v>
      </c>
      <c r="BE637" s="174">
        <v>85000</v>
      </c>
      <c r="BF637" s="174">
        <v>99000</v>
      </c>
      <c r="BK637" s="172" t="s">
        <v>284</v>
      </c>
    </row>
    <row r="638" spans="53:63" x14ac:dyDescent="0.3">
      <c r="BA638" s="173">
        <v>629</v>
      </c>
      <c r="BB638" s="174">
        <v>135000</v>
      </c>
      <c r="BC638" s="174">
        <v>99000</v>
      </c>
      <c r="BD638" s="174">
        <v>110000</v>
      </c>
      <c r="BE638" s="174">
        <v>85000</v>
      </c>
      <c r="BF638" s="174">
        <v>99000</v>
      </c>
      <c r="BK638" s="172" t="s">
        <v>284</v>
      </c>
    </row>
    <row r="639" spans="53:63" x14ac:dyDescent="0.3">
      <c r="BA639" s="173">
        <v>630</v>
      </c>
      <c r="BB639" s="174">
        <v>135000</v>
      </c>
      <c r="BC639" s="174">
        <v>99000</v>
      </c>
      <c r="BD639" s="174">
        <v>110000</v>
      </c>
      <c r="BE639" s="174">
        <v>85000</v>
      </c>
      <c r="BF639" s="174">
        <v>99000</v>
      </c>
      <c r="BK639" s="172" t="s">
        <v>284</v>
      </c>
    </row>
    <row r="640" spans="53:63" x14ac:dyDescent="0.3">
      <c r="BA640" s="173">
        <v>631</v>
      </c>
      <c r="BB640" s="174">
        <v>135000</v>
      </c>
      <c r="BC640" s="174">
        <v>99000</v>
      </c>
      <c r="BD640" s="174">
        <v>110000</v>
      </c>
      <c r="BE640" s="174">
        <v>85000</v>
      </c>
      <c r="BF640" s="174">
        <v>99000</v>
      </c>
      <c r="BK640" s="172" t="s">
        <v>284</v>
      </c>
    </row>
    <row r="641" spans="53:63" x14ac:dyDescent="0.3">
      <c r="BA641" s="173">
        <v>632</v>
      </c>
      <c r="BB641" s="174">
        <v>135000</v>
      </c>
      <c r="BC641" s="174">
        <v>99000</v>
      </c>
      <c r="BD641" s="174">
        <v>110000</v>
      </c>
      <c r="BE641" s="174">
        <v>85000</v>
      </c>
      <c r="BF641" s="174">
        <v>99000</v>
      </c>
      <c r="BK641" s="172" t="s">
        <v>284</v>
      </c>
    </row>
    <row r="642" spans="53:63" x14ac:dyDescent="0.3">
      <c r="BA642" s="173">
        <v>633</v>
      </c>
      <c r="BB642" s="174">
        <v>135000</v>
      </c>
      <c r="BC642" s="174">
        <v>99000</v>
      </c>
      <c r="BD642" s="174">
        <v>110000</v>
      </c>
      <c r="BE642" s="174">
        <v>85000</v>
      </c>
      <c r="BF642" s="174">
        <v>99000</v>
      </c>
      <c r="BK642" s="172" t="s">
        <v>284</v>
      </c>
    </row>
    <row r="643" spans="53:63" x14ac:dyDescent="0.3">
      <c r="BA643" s="173">
        <v>634</v>
      </c>
      <c r="BB643" s="174">
        <v>135000</v>
      </c>
      <c r="BC643" s="174">
        <v>99000</v>
      </c>
      <c r="BD643" s="174">
        <v>110000</v>
      </c>
      <c r="BE643" s="174">
        <v>85000</v>
      </c>
      <c r="BF643" s="174">
        <v>99000</v>
      </c>
      <c r="BK643" s="172" t="s">
        <v>284</v>
      </c>
    </row>
    <row r="644" spans="53:63" x14ac:dyDescent="0.3">
      <c r="BA644" s="173">
        <v>635</v>
      </c>
      <c r="BB644" s="174">
        <v>135000</v>
      </c>
      <c r="BC644" s="174">
        <v>99000</v>
      </c>
      <c r="BD644" s="174">
        <v>110000</v>
      </c>
      <c r="BE644" s="174">
        <v>85000</v>
      </c>
      <c r="BF644" s="174">
        <v>99000</v>
      </c>
      <c r="BK644" s="172" t="s">
        <v>284</v>
      </c>
    </row>
    <row r="645" spans="53:63" x14ac:dyDescent="0.3">
      <c r="BA645" s="173">
        <v>636</v>
      </c>
      <c r="BB645" s="174">
        <v>135000</v>
      </c>
      <c r="BC645" s="174">
        <v>99000</v>
      </c>
      <c r="BD645" s="174">
        <v>110000</v>
      </c>
      <c r="BE645" s="174">
        <v>85000</v>
      </c>
      <c r="BF645" s="174">
        <v>99000</v>
      </c>
      <c r="BK645" s="172" t="s">
        <v>284</v>
      </c>
    </row>
    <row r="646" spans="53:63" x14ac:dyDescent="0.3">
      <c r="BA646" s="173">
        <v>637</v>
      </c>
      <c r="BB646" s="174">
        <v>135000</v>
      </c>
      <c r="BC646" s="174">
        <v>99000</v>
      </c>
      <c r="BD646" s="174">
        <v>110000</v>
      </c>
      <c r="BE646" s="174">
        <v>85000</v>
      </c>
      <c r="BF646" s="174">
        <v>99000</v>
      </c>
      <c r="BK646" s="172" t="s">
        <v>284</v>
      </c>
    </row>
    <row r="647" spans="53:63" x14ac:dyDescent="0.3">
      <c r="BA647" s="173">
        <v>638</v>
      </c>
      <c r="BB647" s="174">
        <v>135000</v>
      </c>
      <c r="BC647" s="174">
        <v>99000</v>
      </c>
      <c r="BD647" s="174">
        <v>110000</v>
      </c>
      <c r="BE647" s="174">
        <v>85000</v>
      </c>
      <c r="BF647" s="174">
        <v>99000</v>
      </c>
      <c r="BK647" s="172" t="s">
        <v>284</v>
      </c>
    </row>
    <row r="648" spans="53:63" x14ac:dyDescent="0.3">
      <c r="BA648" s="173">
        <v>639</v>
      </c>
      <c r="BB648" s="174">
        <v>135000</v>
      </c>
      <c r="BC648" s="174">
        <v>99000</v>
      </c>
      <c r="BD648" s="174">
        <v>110000</v>
      </c>
      <c r="BE648" s="174">
        <v>85000</v>
      </c>
      <c r="BF648" s="174">
        <v>99000</v>
      </c>
      <c r="BK648" s="172" t="s">
        <v>284</v>
      </c>
    </row>
    <row r="649" spans="53:63" x14ac:dyDescent="0.3">
      <c r="BA649" s="173">
        <v>640</v>
      </c>
      <c r="BB649" s="174">
        <v>135000</v>
      </c>
      <c r="BC649" s="174">
        <v>99000</v>
      </c>
      <c r="BD649" s="174">
        <v>110000</v>
      </c>
      <c r="BE649" s="174">
        <v>85000</v>
      </c>
      <c r="BF649" s="174">
        <v>99000</v>
      </c>
      <c r="BK649" s="172" t="s">
        <v>284</v>
      </c>
    </row>
    <row r="650" spans="53:63" x14ac:dyDescent="0.3">
      <c r="BA650" s="173">
        <v>641</v>
      </c>
      <c r="BB650" s="174">
        <v>135000</v>
      </c>
      <c r="BC650" s="174">
        <v>99000</v>
      </c>
      <c r="BD650" s="174">
        <v>110000</v>
      </c>
      <c r="BE650" s="174">
        <v>85000</v>
      </c>
      <c r="BF650" s="174">
        <v>99000</v>
      </c>
      <c r="BK650" s="172" t="s">
        <v>284</v>
      </c>
    </row>
    <row r="651" spans="53:63" x14ac:dyDescent="0.3">
      <c r="BA651" s="173">
        <v>642</v>
      </c>
      <c r="BB651" s="174">
        <v>135000</v>
      </c>
      <c r="BC651" s="174">
        <v>99000</v>
      </c>
      <c r="BD651" s="174">
        <v>110000</v>
      </c>
      <c r="BE651" s="174">
        <v>85000</v>
      </c>
      <c r="BF651" s="174">
        <v>99000</v>
      </c>
      <c r="BK651" s="172" t="s">
        <v>284</v>
      </c>
    </row>
    <row r="652" spans="53:63" x14ac:dyDescent="0.3">
      <c r="BA652" s="173">
        <v>643</v>
      </c>
      <c r="BB652" s="174">
        <v>135000</v>
      </c>
      <c r="BC652" s="174">
        <v>99000</v>
      </c>
      <c r="BD652" s="174">
        <v>110000</v>
      </c>
      <c r="BE652" s="174">
        <v>85000</v>
      </c>
      <c r="BF652" s="174">
        <v>99000</v>
      </c>
      <c r="BK652" s="172" t="s">
        <v>284</v>
      </c>
    </row>
    <row r="653" spans="53:63" x14ac:dyDescent="0.3">
      <c r="BA653" s="173">
        <v>644</v>
      </c>
      <c r="BB653" s="174">
        <v>135000</v>
      </c>
      <c r="BC653" s="174">
        <v>99000</v>
      </c>
      <c r="BD653" s="174">
        <v>110000</v>
      </c>
      <c r="BE653" s="174">
        <v>85000</v>
      </c>
      <c r="BF653" s="174">
        <v>99000</v>
      </c>
      <c r="BK653" s="172" t="s">
        <v>284</v>
      </c>
    </row>
    <row r="654" spans="53:63" x14ac:dyDescent="0.3">
      <c r="BA654" s="173">
        <v>645</v>
      </c>
      <c r="BB654" s="174">
        <v>135000</v>
      </c>
      <c r="BC654" s="174">
        <v>99000</v>
      </c>
      <c r="BD654" s="174">
        <v>110000</v>
      </c>
      <c r="BE654" s="174">
        <v>85000</v>
      </c>
      <c r="BF654" s="174">
        <v>99000</v>
      </c>
      <c r="BK654" s="172" t="s">
        <v>284</v>
      </c>
    </row>
    <row r="655" spans="53:63" x14ac:dyDescent="0.3">
      <c r="BA655" s="173">
        <v>646</v>
      </c>
      <c r="BB655" s="174">
        <v>135000</v>
      </c>
      <c r="BC655" s="174">
        <v>99000</v>
      </c>
      <c r="BD655" s="174">
        <v>110000</v>
      </c>
      <c r="BE655" s="174">
        <v>85000</v>
      </c>
      <c r="BF655" s="174">
        <v>99000</v>
      </c>
      <c r="BK655" s="172" t="s">
        <v>284</v>
      </c>
    </row>
    <row r="656" spans="53:63" x14ac:dyDescent="0.3">
      <c r="BA656" s="173">
        <v>647</v>
      </c>
      <c r="BB656" s="174">
        <v>135000</v>
      </c>
      <c r="BC656" s="174">
        <v>99000</v>
      </c>
      <c r="BD656" s="174">
        <v>110000</v>
      </c>
      <c r="BE656" s="174">
        <v>85000</v>
      </c>
      <c r="BF656" s="174">
        <v>99000</v>
      </c>
      <c r="BK656" s="172" t="s">
        <v>284</v>
      </c>
    </row>
    <row r="657" spans="53:63" x14ac:dyDescent="0.3">
      <c r="BA657" s="173">
        <v>648</v>
      </c>
      <c r="BB657" s="174">
        <v>135000</v>
      </c>
      <c r="BC657" s="174">
        <v>99000</v>
      </c>
      <c r="BD657" s="174">
        <v>110000</v>
      </c>
      <c r="BE657" s="174">
        <v>85000</v>
      </c>
      <c r="BF657" s="174">
        <v>99000</v>
      </c>
      <c r="BK657" s="172" t="s">
        <v>284</v>
      </c>
    </row>
    <row r="658" spans="53:63" x14ac:dyDescent="0.3">
      <c r="BA658" s="173">
        <v>649</v>
      </c>
      <c r="BB658" s="174">
        <v>135000</v>
      </c>
      <c r="BC658" s="174">
        <v>99000</v>
      </c>
      <c r="BD658" s="174">
        <v>110000</v>
      </c>
      <c r="BE658" s="174">
        <v>85000</v>
      </c>
      <c r="BF658" s="174">
        <v>99000</v>
      </c>
      <c r="BK658" s="172" t="s">
        <v>284</v>
      </c>
    </row>
    <row r="659" spans="53:63" x14ac:dyDescent="0.3">
      <c r="BA659" s="173">
        <v>650</v>
      </c>
      <c r="BB659" s="174">
        <v>135000</v>
      </c>
      <c r="BC659" s="174">
        <v>99000</v>
      </c>
      <c r="BD659" s="174">
        <v>110000</v>
      </c>
      <c r="BE659" s="174">
        <v>85000</v>
      </c>
      <c r="BF659" s="174">
        <v>99000</v>
      </c>
      <c r="BK659" s="172" t="s">
        <v>284</v>
      </c>
    </row>
    <row r="660" spans="53:63" x14ac:dyDescent="0.3">
      <c r="BA660" s="173">
        <v>651</v>
      </c>
      <c r="BB660" s="174">
        <v>135000</v>
      </c>
      <c r="BC660" s="174">
        <v>99000</v>
      </c>
      <c r="BD660" s="174">
        <v>110000</v>
      </c>
      <c r="BE660" s="174">
        <v>85000</v>
      </c>
      <c r="BF660" s="174">
        <v>99000</v>
      </c>
      <c r="BK660" s="172" t="s">
        <v>284</v>
      </c>
    </row>
    <row r="661" spans="53:63" x14ac:dyDescent="0.3">
      <c r="BA661" s="173">
        <v>652</v>
      </c>
      <c r="BB661" s="174">
        <v>135000</v>
      </c>
      <c r="BC661" s="174">
        <v>99000</v>
      </c>
      <c r="BD661" s="174">
        <v>110000</v>
      </c>
      <c r="BE661" s="174">
        <v>85000</v>
      </c>
      <c r="BF661" s="174">
        <v>99000</v>
      </c>
      <c r="BK661" s="172" t="s">
        <v>284</v>
      </c>
    </row>
    <row r="662" spans="53:63" x14ac:dyDescent="0.3">
      <c r="BA662" s="173">
        <v>653</v>
      </c>
      <c r="BB662" s="174">
        <v>135000</v>
      </c>
      <c r="BC662" s="174">
        <v>99000</v>
      </c>
      <c r="BD662" s="174">
        <v>110000</v>
      </c>
      <c r="BE662" s="174">
        <v>85000</v>
      </c>
      <c r="BF662" s="174">
        <v>99000</v>
      </c>
      <c r="BK662" s="172" t="s">
        <v>284</v>
      </c>
    </row>
    <row r="663" spans="53:63" x14ac:dyDescent="0.3">
      <c r="BA663" s="173">
        <v>654</v>
      </c>
      <c r="BB663" s="174">
        <v>135000</v>
      </c>
      <c r="BC663" s="174">
        <v>99000</v>
      </c>
      <c r="BD663" s="174">
        <v>110000</v>
      </c>
      <c r="BE663" s="174">
        <v>85000</v>
      </c>
      <c r="BF663" s="174">
        <v>99000</v>
      </c>
      <c r="BK663" s="172" t="s">
        <v>284</v>
      </c>
    </row>
    <row r="664" spans="53:63" x14ac:dyDescent="0.3">
      <c r="BA664" s="173">
        <v>655</v>
      </c>
      <c r="BB664" s="174">
        <v>135000</v>
      </c>
      <c r="BC664" s="174">
        <v>99000</v>
      </c>
      <c r="BD664" s="174">
        <v>110000</v>
      </c>
      <c r="BE664" s="174">
        <v>85000</v>
      </c>
      <c r="BF664" s="174">
        <v>99000</v>
      </c>
      <c r="BK664" s="172" t="s">
        <v>284</v>
      </c>
    </row>
    <row r="665" spans="53:63" x14ac:dyDescent="0.3">
      <c r="BA665" s="173">
        <v>656</v>
      </c>
      <c r="BB665" s="174">
        <v>135000</v>
      </c>
      <c r="BC665" s="174">
        <v>99000</v>
      </c>
      <c r="BD665" s="174">
        <v>110000</v>
      </c>
      <c r="BE665" s="174">
        <v>85000</v>
      </c>
      <c r="BF665" s="174">
        <v>99000</v>
      </c>
      <c r="BK665" s="172" t="s">
        <v>284</v>
      </c>
    </row>
    <row r="666" spans="53:63" x14ac:dyDescent="0.3">
      <c r="BA666" s="173">
        <v>657</v>
      </c>
      <c r="BB666" s="174">
        <v>135000</v>
      </c>
      <c r="BC666" s="174">
        <v>99000</v>
      </c>
      <c r="BD666" s="174">
        <v>110000</v>
      </c>
      <c r="BE666" s="174">
        <v>85000</v>
      </c>
      <c r="BF666" s="174">
        <v>99000</v>
      </c>
      <c r="BK666" s="172" t="s">
        <v>284</v>
      </c>
    </row>
    <row r="667" spans="53:63" x14ac:dyDescent="0.3">
      <c r="BA667" s="173">
        <v>658</v>
      </c>
      <c r="BB667" s="174">
        <v>135000</v>
      </c>
      <c r="BC667" s="174">
        <v>99000</v>
      </c>
      <c r="BD667" s="174">
        <v>110000</v>
      </c>
      <c r="BE667" s="174">
        <v>85000</v>
      </c>
      <c r="BF667" s="174">
        <v>99000</v>
      </c>
      <c r="BK667" s="172" t="s">
        <v>284</v>
      </c>
    </row>
    <row r="668" spans="53:63" x14ac:dyDescent="0.3">
      <c r="BA668" s="173">
        <v>659</v>
      </c>
      <c r="BB668" s="174">
        <v>135000</v>
      </c>
      <c r="BC668" s="174">
        <v>99000</v>
      </c>
      <c r="BD668" s="174">
        <v>110000</v>
      </c>
      <c r="BE668" s="174">
        <v>85000</v>
      </c>
      <c r="BF668" s="174">
        <v>99000</v>
      </c>
      <c r="BK668" s="172" t="s">
        <v>284</v>
      </c>
    </row>
    <row r="669" spans="53:63" x14ac:dyDescent="0.3">
      <c r="BA669" s="173">
        <v>660</v>
      </c>
      <c r="BB669" s="174">
        <v>135000</v>
      </c>
      <c r="BC669" s="174">
        <v>99000</v>
      </c>
      <c r="BD669" s="174">
        <v>110000</v>
      </c>
      <c r="BE669" s="174">
        <v>85000</v>
      </c>
      <c r="BF669" s="174">
        <v>99000</v>
      </c>
      <c r="BK669" s="172" t="s">
        <v>284</v>
      </c>
    </row>
    <row r="670" spans="53:63" x14ac:dyDescent="0.3">
      <c r="BA670" s="173">
        <v>661</v>
      </c>
      <c r="BB670" s="174">
        <v>135000</v>
      </c>
      <c r="BC670" s="174">
        <v>99000</v>
      </c>
      <c r="BD670" s="174">
        <v>110000</v>
      </c>
      <c r="BE670" s="174">
        <v>85000</v>
      </c>
      <c r="BF670" s="174">
        <v>99000</v>
      </c>
      <c r="BK670" s="172" t="s">
        <v>284</v>
      </c>
    </row>
    <row r="671" spans="53:63" x14ac:dyDescent="0.3">
      <c r="BA671" s="173">
        <v>662</v>
      </c>
      <c r="BB671" s="174">
        <v>135000</v>
      </c>
      <c r="BC671" s="174">
        <v>99000</v>
      </c>
      <c r="BD671" s="174">
        <v>110000</v>
      </c>
      <c r="BE671" s="174">
        <v>85000</v>
      </c>
      <c r="BF671" s="174">
        <v>99000</v>
      </c>
      <c r="BK671" s="172" t="s">
        <v>284</v>
      </c>
    </row>
    <row r="672" spans="53:63" x14ac:dyDescent="0.3">
      <c r="BA672" s="173">
        <v>663</v>
      </c>
      <c r="BB672" s="174">
        <v>135000</v>
      </c>
      <c r="BC672" s="174">
        <v>99000</v>
      </c>
      <c r="BD672" s="174">
        <v>110000</v>
      </c>
      <c r="BE672" s="174">
        <v>85000</v>
      </c>
      <c r="BF672" s="174">
        <v>99000</v>
      </c>
      <c r="BK672" s="172" t="s">
        <v>284</v>
      </c>
    </row>
    <row r="673" spans="53:63" x14ac:dyDescent="0.3">
      <c r="BA673" s="173">
        <v>664</v>
      </c>
      <c r="BB673" s="174">
        <v>135000</v>
      </c>
      <c r="BC673" s="174">
        <v>99000</v>
      </c>
      <c r="BD673" s="174">
        <v>110000</v>
      </c>
      <c r="BE673" s="174">
        <v>85000</v>
      </c>
      <c r="BF673" s="174">
        <v>99000</v>
      </c>
      <c r="BK673" s="172" t="s">
        <v>284</v>
      </c>
    </row>
    <row r="674" spans="53:63" x14ac:dyDescent="0.3">
      <c r="BA674" s="173">
        <v>665</v>
      </c>
      <c r="BB674" s="174">
        <v>135000</v>
      </c>
      <c r="BC674" s="174">
        <v>99000</v>
      </c>
      <c r="BD674" s="174">
        <v>110000</v>
      </c>
      <c r="BE674" s="174">
        <v>85000</v>
      </c>
      <c r="BF674" s="174">
        <v>99000</v>
      </c>
      <c r="BK674" s="172" t="s">
        <v>284</v>
      </c>
    </row>
    <row r="675" spans="53:63" x14ac:dyDescent="0.3">
      <c r="BA675" s="173">
        <v>666</v>
      </c>
      <c r="BB675" s="174">
        <v>135000</v>
      </c>
      <c r="BC675" s="174">
        <v>99000</v>
      </c>
      <c r="BD675" s="174">
        <v>110000</v>
      </c>
      <c r="BE675" s="174">
        <v>85000</v>
      </c>
      <c r="BF675" s="174">
        <v>99000</v>
      </c>
      <c r="BK675" s="172" t="s">
        <v>284</v>
      </c>
    </row>
    <row r="676" spans="53:63" x14ac:dyDescent="0.3">
      <c r="BA676" s="173">
        <v>667</v>
      </c>
      <c r="BB676" s="174">
        <v>135000</v>
      </c>
      <c r="BC676" s="174">
        <v>99000</v>
      </c>
      <c r="BD676" s="174">
        <v>110000</v>
      </c>
      <c r="BE676" s="174">
        <v>85000</v>
      </c>
      <c r="BF676" s="174">
        <v>99000</v>
      </c>
      <c r="BK676" s="172" t="s">
        <v>284</v>
      </c>
    </row>
    <row r="677" spans="53:63" x14ac:dyDescent="0.3">
      <c r="BA677" s="173">
        <v>668</v>
      </c>
      <c r="BB677" s="174">
        <v>135000</v>
      </c>
      <c r="BC677" s="174">
        <v>99000</v>
      </c>
      <c r="BD677" s="174">
        <v>110000</v>
      </c>
      <c r="BE677" s="174">
        <v>85000</v>
      </c>
      <c r="BF677" s="174">
        <v>99000</v>
      </c>
      <c r="BK677" s="172" t="s">
        <v>284</v>
      </c>
    </row>
    <row r="678" spans="53:63" x14ac:dyDescent="0.3">
      <c r="BA678" s="173">
        <v>669</v>
      </c>
      <c r="BB678" s="174">
        <v>135000</v>
      </c>
      <c r="BC678" s="174">
        <v>99000</v>
      </c>
      <c r="BD678" s="174">
        <v>110000</v>
      </c>
      <c r="BE678" s="174">
        <v>85000</v>
      </c>
      <c r="BF678" s="174">
        <v>99000</v>
      </c>
      <c r="BK678" s="172" t="s">
        <v>284</v>
      </c>
    </row>
    <row r="679" spans="53:63" x14ac:dyDescent="0.3">
      <c r="BA679" s="173">
        <v>670</v>
      </c>
      <c r="BB679" s="174">
        <v>135000</v>
      </c>
      <c r="BC679" s="174">
        <v>99000</v>
      </c>
      <c r="BD679" s="174">
        <v>110000</v>
      </c>
      <c r="BE679" s="174">
        <v>85000</v>
      </c>
      <c r="BF679" s="174">
        <v>99000</v>
      </c>
      <c r="BK679" s="172" t="s">
        <v>284</v>
      </c>
    </row>
    <row r="680" spans="53:63" x14ac:dyDescent="0.3">
      <c r="BA680" s="173">
        <v>671</v>
      </c>
      <c r="BB680" s="174">
        <v>135000</v>
      </c>
      <c r="BC680" s="174">
        <v>99000</v>
      </c>
      <c r="BD680" s="174">
        <v>110000</v>
      </c>
      <c r="BE680" s="174">
        <v>85000</v>
      </c>
      <c r="BF680" s="174">
        <v>99000</v>
      </c>
      <c r="BK680" s="172" t="s">
        <v>284</v>
      </c>
    </row>
    <row r="681" spans="53:63" x14ac:dyDescent="0.3">
      <c r="BA681" s="173">
        <v>672</v>
      </c>
      <c r="BB681" s="174">
        <v>135000</v>
      </c>
      <c r="BC681" s="174">
        <v>99000</v>
      </c>
      <c r="BD681" s="174">
        <v>110000</v>
      </c>
      <c r="BE681" s="174">
        <v>85000</v>
      </c>
      <c r="BF681" s="174">
        <v>99000</v>
      </c>
      <c r="BK681" s="172" t="s">
        <v>284</v>
      </c>
    </row>
    <row r="682" spans="53:63" x14ac:dyDescent="0.3">
      <c r="BA682" s="173">
        <v>673</v>
      </c>
      <c r="BB682" s="174">
        <v>135000</v>
      </c>
      <c r="BC682" s="174">
        <v>99000</v>
      </c>
      <c r="BD682" s="174">
        <v>110000</v>
      </c>
      <c r="BE682" s="174">
        <v>85000</v>
      </c>
      <c r="BF682" s="174">
        <v>99000</v>
      </c>
      <c r="BK682" s="172" t="s">
        <v>284</v>
      </c>
    </row>
    <row r="683" spans="53:63" x14ac:dyDescent="0.3">
      <c r="BA683" s="173">
        <v>674</v>
      </c>
      <c r="BB683" s="174">
        <v>135000</v>
      </c>
      <c r="BC683" s="174">
        <v>99000</v>
      </c>
      <c r="BD683" s="174">
        <v>110000</v>
      </c>
      <c r="BE683" s="174">
        <v>85000</v>
      </c>
      <c r="BF683" s="174">
        <v>99000</v>
      </c>
      <c r="BK683" s="172" t="s">
        <v>284</v>
      </c>
    </row>
    <row r="684" spans="53:63" x14ac:dyDescent="0.3">
      <c r="BA684" s="173">
        <v>675</v>
      </c>
      <c r="BB684" s="174">
        <v>135000</v>
      </c>
      <c r="BC684" s="174">
        <v>99000</v>
      </c>
      <c r="BD684" s="174">
        <v>110000</v>
      </c>
      <c r="BE684" s="174">
        <v>85000</v>
      </c>
      <c r="BF684" s="174">
        <v>99000</v>
      </c>
      <c r="BK684" s="172" t="s">
        <v>284</v>
      </c>
    </row>
    <row r="685" spans="53:63" x14ac:dyDescent="0.3">
      <c r="BA685" s="173">
        <v>676</v>
      </c>
      <c r="BB685" s="174">
        <v>135000</v>
      </c>
      <c r="BC685" s="174">
        <v>99000</v>
      </c>
      <c r="BD685" s="174">
        <v>110000</v>
      </c>
      <c r="BE685" s="174">
        <v>85000</v>
      </c>
      <c r="BF685" s="174">
        <v>99000</v>
      </c>
      <c r="BK685" s="172" t="s">
        <v>284</v>
      </c>
    </row>
    <row r="686" spans="53:63" x14ac:dyDescent="0.3">
      <c r="BA686" s="173">
        <v>677</v>
      </c>
      <c r="BB686" s="174">
        <v>135000</v>
      </c>
      <c r="BC686" s="174">
        <v>99000</v>
      </c>
      <c r="BD686" s="174">
        <v>110000</v>
      </c>
      <c r="BE686" s="174">
        <v>85000</v>
      </c>
      <c r="BF686" s="174">
        <v>99000</v>
      </c>
      <c r="BK686" s="172" t="s">
        <v>284</v>
      </c>
    </row>
    <row r="687" spans="53:63" x14ac:dyDescent="0.3">
      <c r="BA687" s="173">
        <v>678</v>
      </c>
      <c r="BB687" s="174">
        <v>135000</v>
      </c>
      <c r="BC687" s="174">
        <v>99000</v>
      </c>
      <c r="BD687" s="174">
        <v>110000</v>
      </c>
      <c r="BE687" s="174">
        <v>85000</v>
      </c>
      <c r="BF687" s="174">
        <v>99000</v>
      </c>
      <c r="BK687" s="172" t="s">
        <v>284</v>
      </c>
    </row>
    <row r="688" spans="53:63" x14ac:dyDescent="0.3">
      <c r="BA688" s="173">
        <v>679</v>
      </c>
      <c r="BB688" s="174">
        <v>135000</v>
      </c>
      <c r="BC688" s="174">
        <v>99000</v>
      </c>
      <c r="BD688" s="174">
        <v>110000</v>
      </c>
      <c r="BE688" s="174">
        <v>85000</v>
      </c>
      <c r="BF688" s="174">
        <v>99000</v>
      </c>
      <c r="BK688" s="172" t="s">
        <v>284</v>
      </c>
    </row>
    <row r="689" spans="53:63" x14ac:dyDescent="0.3">
      <c r="BA689" s="173">
        <v>680</v>
      </c>
      <c r="BB689" s="174">
        <v>135000</v>
      </c>
      <c r="BC689" s="174">
        <v>99000</v>
      </c>
      <c r="BD689" s="174">
        <v>110000</v>
      </c>
      <c r="BE689" s="174">
        <v>85000</v>
      </c>
      <c r="BF689" s="174">
        <v>99000</v>
      </c>
      <c r="BK689" s="172" t="s">
        <v>284</v>
      </c>
    </row>
    <row r="690" spans="53:63" x14ac:dyDescent="0.3">
      <c r="BA690" s="173">
        <v>681</v>
      </c>
      <c r="BB690" s="174">
        <v>135000</v>
      </c>
      <c r="BC690" s="174">
        <v>99000</v>
      </c>
      <c r="BD690" s="174">
        <v>110000</v>
      </c>
      <c r="BE690" s="174">
        <v>85000</v>
      </c>
      <c r="BF690" s="174">
        <v>99000</v>
      </c>
      <c r="BK690" s="172" t="s">
        <v>284</v>
      </c>
    </row>
    <row r="691" spans="53:63" x14ac:dyDescent="0.3">
      <c r="BA691" s="173">
        <v>682</v>
      </c>
      <c r="BB691" s="174">
        <v>135000</v>
      </c>
      <c r="BC691" s="174">
        <v>99000</v>
      </c>
      <c r="BD691" s="174">
        <v>110000</v>
      </c>
      <c r="BE691" s="174">
        <v>85000</v>
      </c>
      <c r="BF691" s="174">
        <v>99000</v>
      </c>
      <c r="BK691" s="172" t="s">
        <v>284</v>
      </c>
    </row>
    <row r="692" spans="53:63" x14ac:dyDescent="0.3">
      <c r="BA692" s="173">
        <v>683</v>
      </c>
      <c r="BB692" s="174">
        <v>135000</v>
      </c>
      <c r="BC692" s="174">
        <v>99000</v>
      </c>
      <c r="BD692" s="174">
        <v>110000</v>
      </c>
      <c r="BE692" s="174">
        <v>85000</v>
      </c>
      <c r="BF692" s="174">
        <v>99000</v>
      </c>
      <c r="BK692" s="172" t="s">
        <v>284</v>
      </c>
    </row>
    <row r="693" spans="53:63" x14ac:dyDescent="0.3">
      <c r="BA693" s="173">
        <v>684</v>
      </c>
      <c r="BB693" s="174">
        <v>135000</v>
      </c>
      <c r="BC693" s="174">
        <v>99000</v>
      </c>
      <c r="BD693" s="174">
        <v>110000</v>
      </c>
      <c r="BE693" s="174">
        <v>85000</v>
      </c>
      <c r="BF693" s="174">
        <v>99000</v>
      </c>
      <c r="BK693" s="172" t="s">
        <v>284</v>
      </c>
    </row>
    <row r="694" spans="53:63" x14ac:dyDescent="0.3">
      <c r="BA694" s="173">
        <v>685</v>
      </c>
      <c r="BB694" s="174">
        <v>135000</v>
      </c>
      <c r="BC694" s="174">
        <v>99000</v>
      </c>
      <c r="BD694" s="174">
        <v>110000</v>
      </c>
      <c r="BE694" s="174">
        <v>85000</v>
      </c>
      <c r="BF694" s="174">
        <v>99000</v>
      </c>
      <c r="BK694" s="172" t="s">
        <v>284</v>
      </c>
    </row>
    <row r="695" spans="53:63" x14ac:dyDescent="0.3">
      <c r="BA695" s="173">
        <v>686</v>
      </c>
      <c r="BB695" s="174">
        <v>135000</v>
      </c>
      <c r="BC695" s="174">
        <v>99000</v>
      </c>
      <c r="BD695" s="174">
        <v>110000</v>
      </c>
      <c r="BE695" s="174">
        <v>85000</v>
      </c>
      <c r="BF695" s="174">
        <v>99000</v>
      </c>
      <c r="BK695" s="172" t="s">
        <v>284</v>
      </c>
    </row>
    <row r="696" spans="53:63" x14ac:dyDescent="0.3">
      <c r="BA696" s="173">
        <v>687</v>
      </c>
      <c r="BB696" s="174">
        <v>135000</v>
      </c>
      <c r="BC696" s="174">
        <v>99000</v>
      </c>
      <c r="BD696" s="174">
        <v>110000</v>
      </c>
      <c r="BE696" s="174">
        <v>85000</v>
      </c>
      <c r="BF696" s="174">
        <v>99000</v>
      </c>
      <c r="BK696" s="172" t="s">
        <v>284</v>
      </c>
    </row>
    <row r="697" spans="53:63" x14ac:dyDescent="0.3">
      <c r="BA697" s="173">
        <v>688</v>
      </c>
      <c r="BB697" s="174">
        <v>135000</v>
      </c>
      <c r="BC697" s="174">
        <v>99000</v>
      </c>
      <c r="BD697" s="174">
        <v>110000</v>
      </c>
      <c r="BE697" s="174">
        <v>85000</v>
      </c>
      <c r="BF697" s="174">
        <v>99000</v>
      </c>
      <c r="BK697" s="172" t="s">
        <v>284</v>
      </c>
    </row>
    <row r="698" spans="53:63" x14ac:dyDescent="0.3">
      <c r="BA698" s="173">
        <v>689</v>
      </c>
      <c r="BB698" s="174">
        <v>135000</v>
      </c>
      <c r="BC698" s="174">
        <v>99000</v>
      </c>
      <c r="BD698" s="174">
        <v>110000</v>
      </c>
      <c r="BE698" s="174">
        <v>85000</v>
      </c>
      <c r="BF698" s="174">
        <v>99000</v>
      </c>
      <c r="BK698" s="172" t="s">
        <v>284</v>
      </c>
    </row>
    <row r="699" spans="53:63" x14ac:dyDescent="0.3">
      <c r="BA699" s="173">
        <v>690</v>
      </c>
      <c r="BB699" s="174">
        <v>135000</v>
      </c>
      <c r="BC699" s="174">
        <v>99000</v>
      </c>
      <c r="BD699" s="174">
        <v>110000</v>
      </c>
      <c r="BE699" s="174">
        <v>85000</v>
      </c>
      <c r="BF699" s="174">
        <v>99000</v>
      </c>
      <c r="BK699" s="172" t="s">
        <v>284</v>
      </c>
    </row>
    <row r="700" spans="53:63" x14ac:dyDescent="0.3">
      <c r="BA700" s="173">
        <v>691</v>
      </c>
      <c r="BB700" s="174">
        <v>135000</v>
      </c>
      <c r="BC700" s="174">
        <v>99000</v>
      </c>
      <c r="BD700" s="174">
        <v>110000</v>
      </c>
      <c r="BE700" s="174">
        <v>85000</v>
      </c>
      <c r="BF700" s="174">
        <v>99000</v>
      </c>
      <c r="BK700" s="172" t="s">
        <v>284</v>
      </c>
    </row>
    <row r="701" spans="53:63" x14ac:dyDescent="0.3">
      <c r="BA701" s="173">
        <v>692</v>
      </c>
      <c r="BB701" s="174">
        <v>135000</v>
      </c>
      <c r="BC701" s="174">
        <v>99000</v>
      </c>
      <c r="BD701" s="174">
        <v>110000</v>
      </c>
      <c r="BE701" s="174">
        <v>85000</v>
      </c>
      <c r="BF701" s="174">
        <v>99000</v>
      </c>
      <c r="BK701" s="172" t="s">
        <v>284</v>
      </c>
    </row>
    <row r="702" spans="53:63" x14ac:dyDescent="0.3">
      <c r="BA702" s="173">
        <v>693</v>
      </c>
      <c r="BB702" s="174">
        <v>135000</v>
      </c>
      <c r="BC702" s="174">
        <v>99000</v>
      </c>
      <c r="BD702" s="174">
        <v>110000</v>
      </c>
      <c r="BE702" s="174">
        <v>85000</v>
      </c>
      <c r="BF702" s="174">
        <v>99000</v>
      </c>
      <c r="BK702" s="172" t="s">
        <v>284</v>
      </c>
    </row>
    <row r="703" spans="53:63" x14ac:dyDescent="0.3">
      <c r="BA703" s="173">
        <v>694</v>
      </c>
      <c r="BB703" s="174">
        <v>135000</v>
      </c>
      <c r="BC703" s="174">
        <v>99000</v>
      </c>
      <c r="BD703" s="174">
        <v>110000</v>
      </c>
      <c r="BE703" s="174">
        <v>85000</v>
      </c>
      <c r="BF703" s="174">
        <v>99000</v>
      </c>
      <c r="BK703" s="172" t="s">
        <v>284</v>
      </c>
    </row>
    <row r="704" spans="53:63" x14ac:dyDescent="0.3">
      <c r="BA704" s="173">
        <v>695</v>
      </c>
      <c r="BB704" s="174">
        <v>135000</v>
      </c>
      <c r="BC704" s="174">
        <v>99000</v>
      </c>
      <c r="BD704" s="174">
        <v>110000</v>
      </c>
      <c r="BE704" s="174">
        <v>85000</v>
      </c>
      <c r="BF704" s="174">
        <v>99000</v>
      </c>
      <c r="BK704" s="172" t="s">
        <v>284</v>
      </c>
    </row>
    <row r="705" spans="53:63" x14ac:dyDescent="0.3">
      <c r="BA705" s="173">
        <v>696</v>
      </c>
      <c r="BB705" s="174">
        <v>135000</v>
      </c>
      <c r="BC705" s="174">
        <v>99000</v>
      </c>
      <c r="BD705" s="174">
        <v>110000</v>
      </c>
      <c r="BE705" s="174">
        <v>85000</v>
      </c>
      <c r="BF705" s="174">
        <v>99000</v>
      </c>
      <c r="BK705" s="172" t="s">
        <v>284</v>
      </c>
    </row>
    <row r="706" spans="53:63" x14ac:dyDescent="0.3">
      <c r="BA706" s="173">
        <v>697</v>
      </c>
      <c r="BB706" s="174">
        <v>135000</v>
      </c>
      <c r="BC706" s="174">
        <v>99000</v>
      </c>
      <c r="BD706" s="174">
        <v>110000</v>
      </c>
      <c r="BE706" s="174">
        <v>85000</v>
      </c>
      <c r="BF706" s="174">
        <v>99000</v>
      </c>
      <c r="BK706" s="172" t="s">
        <v>284</v>
      </c>
    </row>
    <row r="707" spans="53:63" x14ac:dyDescent="0.3">
      <c r="BA707" s="173">
        <v>698</v>
      </c>
      <c r="BB707" s="174">
        <v>135000</v>
      </c>
      <c r="BC707" s="174">
        <v>99000</v>
      </c>
      <c r="BD707" s="174">
        <v>110000</v>
      </c>
      <c r="BE707" s="174">
        <v>85000</v>
      </c>
      <c r="BF707" s="174">
        <v>99000</v>
      </c>
      <c r="BK707" s="172" t="s">
        <v>284</v>
      </c>
    </row>
    <row r="708" spans="53:63" x14ac:dyDescent="0.3">
      <c r="BA708" s="173">
        <v>699</v>
      </c>
      <c r="BB708" s="174">
        <v>135000</v>
      </c>
      <c r="BC708" s="174">
        <v>99000</v>
      </c>
      <c r="BD708" s="174">
        <v>110000</v>
      </c>
      <c r="BE708" s="174">
        <v>85000</v>
      </c>
      <c r="BF708" s="174">
        <v>99000</v>
      </c>
      <c r="BK708" s="172" t="s">
        <v>284</v>
      </c>
    </row>
    <row r="709" spans="53:63" x14ac:dyDescent="0.3">
      <c r="BA709" s="173">
        <v>700</v>
      </c>
      <c r="BB709" s="174">
        <v>135000</v>
      </c>
      <c r="BC709" s="174">
        <v>99000</v>
      </c>
      <c r="BD709" s="174">
        <v>110000</v>
      </c>
      <c r="BE709" s="174">
        <v>85000</v>
      </c>
      <c r="BF709" s="174">
        <v>99000</v>
      </c>
      <c r="BK709" s="172" t="s">
        <v>284</v>
      </c>
    </row>
    <row r="710" spans="53:63" x14ac:dyDescent="0.3">
      <c r="BA710" s="173">
        <v>701</v>
      </c>
      <c r="BB710" s="174">
        <v>135000</v>
      </c>
      <c r="BC710" s="174">
        <v>99000</v>
      </c>
      <c r="BD710" s="174">
        <v>110000</v>
      </c>
      <c r="BE710" s="174">
        <v>85000</v>
      </c>
      <c r="BF710" s="174">
        <v>99000</v>
      </c>
      <c r="BK710" s="172" t="s">
        <v>284</v>
      </c>
    </row>
    <row r="711" spans="53:63" x14ac:dyDescent="0.3">
      <c r="BA711" s="173">
        <v>702</v>
      </c>
      <c r="BB711" s="174">
        <v>135000</v>
      </c>
      <c r="BC711" s="174">
        <v>99000</v>
      </c>
      <c r="BD711" s="174">
        <v>110000</v>
      </c>
      <c r="BE711" s="174">
        <v>85000</v>
      </c>
      <c r="BF711" s="174">
        <v>99000</v>
      </c>
      <c r="BK711" s="172" t="s">
        <v>284</v>
      </c>
    </row>
    <row r="712" spans="53:63" x14ac:dyDescent="0.3">
      <c r="BA712" s="173">
        <v>703</v>
      </c>
      <c r="BB712" s="174">
        <v>135000</v>
      </c>
      <c r="BC712" s="174">
        <v>99000</v>
      </c>
      <c r="BD712" s="174">
        <v>110000</v>
      </c>
      <c r="BE712" s="174">
        <v>85000</v>
      </c>
      <c r="BF712" s="174">
        <v>99000</v>
      </c>
      <c r="BK712" s="172" t="s">
        <v>284</v>
      </c>
    </row>
    <row r="713" spans="53:63" x14ac:dyDescent="0.3">
      <c r="BA713" s="173">
        <v>704</v>
      </c>
      <c r="BB713" s="174">
        <v>135000</v>
      </c>
      <c r="BC713" s="174">
        <v>99000</v>
      </c>
      <c r="BD713" s="174">
        <v>110000</v>
      </c>
      <c r="BE713" s="174">
        <v>85000</v>
      </c>
      <c r="BF713" s="174">
        <v>99000</v>
      </c>
      <c r="BK713" s="172" t="s">
        <v>284</v>
      </c>
    </row>
    <row r="714" spans="53:63" x14ac:dyDescent="0.3">
      <c r="BA714" s="173">
        <v>705</v>
      </c>
      <c r="BB714" s="174">
        <v>135000</v>
      </c>
      <c r="BC714" s="174">
        <v>99000</v>
      </c>
      <c r="BD714" s="174">
        <v>110000</v>
      </c>
      <c r="BE714" s="174">
        <v>85000</v>
      </c>
      <c r="BF714" s="174">
        <v>99000</v>
      </c>
      <c r="BK714" s="172" t="s">
        <v>284</v>
      </c>
    </row>
    <row r="715" spans="53:63" x14ac:dyDescent="0.3">
      <c r="BA715" s="173">
        <v>706</v>
      </c>
      <c r="BB715" s="174">
        <v>135000</v>
      </c>
      <c r="BC715" s="174">
        <v>99000</v>
      </c>
      <c r="BD715" s="174">
        <v>110000</v>
      </c>
      <c r="BE715" s="174">
        <v>85000</v>
      </c>
      <c r="BF715" s="174">
        <v>99000</v>
      </c>
      <c r="BK715" s="172" t="s">
        <v>284</v>
      </c>
    </row>
    <row r="716" spans="53:63" x14ac:dyDescent="0.3">
      <c r="BA716" s="173">
        <v>707</v>
      </c>
      <c r="BB716" s="174">
        <v>135000</v>
      </c>
      <c r="BC716" s="174">
        <v>99000</v>
      </c>
      <c r="BD716" s="174">
        <v>110000</v>
      </c>
      <c r="BE716" s="174">
        <v>85000</v>
      </c>
      <c r="BF716" s="174">
        <v>99000</v>
      </c>
      <c r="BK716" s="172" t="s">
        <v>284</v>
      </c>
    </row>
    <row r="717" spans="53:63" x14ac:dyDescent="0.3">
      <c r="BA717" s="173">
        <v>708</v>
      </c>
      <c r="BB717" s="174">
        <v>135000</v>
      </c>
      <c r="BC717" s="174">
        <v>99000</v>
      </c>
      <c r="BD717" s="174">
        <v>110000</v>
      </c>
      <c r="BE717" s="174">
        <v>85000</v>
      </c>
      <c r="BF717" s="174">
        <v>99000</v>
      </c>
      <c r="BK717" s="172" t="s">
        <v>284</v>
      </c>
    </row>
    <row r="718" spans="53:63" x14ac:dyDescent="0.3">
      <c r="BA718" s="173">
        <v>709</v>
      </c>
      <c r="BB718" s="174">
        <v>135000</v>
      </c>
      <c r="BC718" s="174">
        <v>99000</v>
      </c>
      <c r="BD718" s="174">
        <v>110000</v>
      </c>
      <c r="BE718" s="174">
        <v>85000</v>
      </c>
      <c r="BF718" s="174">
        <v>99000</v>
      </c>
      <c r="BK718" s="172" t="s">
        <v>284</v>
      </c>
    </row>
    <row r="719" spans="53:63" x14ac:dyDescent="0.3">
      <c r="BA719" s="173">
        <v>710</v>
      </c>
      <c r="BB719" s="174">
        <v>135000</v>
      </c>
      <c r="BC719" s="174">
        <v>99000</v>
      </c>
      <c r="BD719" s="174">
        <v>110000</v>
      </c>
      <c r="BE719" s="174">
        <v>85000</v>
      </c>
      <c r="BF719" s="174">
        <v>99000</v>
      </c>
      <c r="BK719" s="172" t="s">
        <v>284</v>
      </c>
    </row>
    <row r="720" spans="53:63" x14ac:dyDescent="0.3">
      <c r="BA720" s="173">
        <v>711</v>
      </c>
      <c r="BB720" s="174">
        <v>135000</v>
      </c>
      <c r="BC720" s="174">
        <v>99000</v>
      </c>
      <c r="BD720" s="174">
        <v>110000</v>
      </c>
      <c r="BE720" s="174">
        <v>85000</v>
      </c>
      <c r="BF720" s="174">
        <v>99000</v>
      </c>
      <c r="BK720" s="172" t="s">
        <v>284</v>
      </c>
    </row>
    <row r="721" spans="53:63" x14ac:dyDescent="0.3">
      <c r="BA721" s="173">
        <v>712</v>
      </c>
      <c r="BB721" s="174">
        <v>135000</v>
      </c>
      <c r="BC721" s="174">
        <v>99000</v>
      </c>
      <c r="BD721" s="174">
        <v>110000</v>
      </c>
      <c r="BE721" s="174">
        <v>85000</v>
      </c>
      <c r="BF721" s="174">
        <v>99000</v>
      </c>
      <c r="BK721" s="172" t="s">
        <v>284</v>
      </c>
    </row>
    <row r="722" spans="53:63" x14ac:dyDescent="0.3">
      <c r="BA722" s="173">
        <v>713</v>
      </c>
      <c r="BB722" s="174">
        <v>135000</v>
      </c>
      <c r="BC722" s="174">
        <v>99000</v>
      </c>
      <c r="BD722" s="174">
        <v>110000</v>
      </c>
      <c r="BE722" s="174">
        <v>85000</v>
      </c>
      <c r="BF722" s="174">
        <v>99000</v>
      </c>
      <c r="BK722" s="172" t="s">
        <v>284</v>
      </c>
    </row>
    <row r="723" spans="53:63" x14ac:dyDescent="0.3">
      <c r="BA723" s="173">
        <v>714</v>
      </c>
      <c r="BB723" s="174">
        <v>135000</v>
      </c>
      <c r="BC723" s="174">
        <v>99000</v>
      </c>
      <c r="BD723" s="174">
        <v>110000</v>
      </c>
      <c r="BE723" s="174">
        <v>85000</v>
      </c>
      <c r="BF723" s="174">
        <v>99000</v>
      </c>
      <c r="BK723" s="172" t="s">
        <v>284</v>
      </c>
    </row>
    <row r="724" spans="53:63" x14ac:dyDescent="0.3">
      <c r="BA724" s="173">
        <v>715</v>
      </c>
      <c r="BB724" s="174">
        <v>135000</v>
      </c>
      <c r="BC724" s="174">
        <v>99000</v>
      </c>
      <c r="BD724" s="174">
        <v>110000</v>
      </c>
      <c r="BE724" s="174">
        <v>85000</v>
      </c>
      <c r="BF724" s="174">
        <v>99000</v>
      </c>
      <c r="BK724" s="172" t="s">
        <v>284</v>
      </c>
    </row>
    <row r="725" spans="53:63" x14ac:dyDescent="0.3">
      <c r="BA725" s="173">
        <v>716</v>
      </c>
      <c r="BB725" s="174">
        <v>135000</v>
      </c>
      <c r="BC725" s="174">
        <v>99000</v>
      </c>
      <c r="BD725" s="174">
        <v>110000</v>
      </c>
      <c r="BE725" s="174">
        <v>85000</v>
      </c>
      <c r="BF725" s="174">
        <v>99000</v>
      </c>
      <c r="BK725" s="172" t="s">
        <v>284</v>
      </c>
    </row>
    <row r="726" spans="53:63" x14ac:dyDescent="0.3">
      <c r="BA726" s="173">
        <v>717</v>
      </c>
      <c r="BB726" s="174">
        <v>135000</v>
      </c>
      <c r="BC726" s="174">
        <v>99000</v>
      </c>
      <c r="BD726" s="174">
        <v>110000</v>
      </c>
      <c r="BE726" s="174">
        <v>85000</v>
      </c>
      <c r="BF726" s="174">
        <v>99000</v>
      </c>
      <c r="BK726" s="172" t="s">
        <v>284</v>
      </c>
    </row>
    <row r="727" spans="53:63" x14ac:dyDescent="0.3">
      <c r="BA727" s="173">
        <v>718</v>
      </c>
      <c r="BB727" s="174">
        <v>135000</v>
      </c>
      <c r="BC727" s="174">
        <v>99000</v>
      </c>
      <c r="BD727" s="174">
        <v>110000</v>
      </c>
      <c r="BE727" s="174">
        <v>85000</v>
      </c>
      <c r="BF727" s="174">
        <v>99000</v>
      </c>
      <c r="BK727" s="172" t="s">
        <v>284</v>
      </c>
    </row>
    <row r="728" spans="53:63" x14ac:dyDescent="0.3">
      <c r="BA728" s="173">
        <v>719</v>
      </c>
      <c r="BB728" s="174">
        <v>135000</v>
      </c>
      <c r="BC728" s="174">
        <v>99000</v>
      </c>
      <c r="BD728" s="174">
        <v>110000</v>
      </c>
      <c r="BE728" s="174">
        <v>85000</v>
      </c>
      <c r="BF728" s="174">
        <v>99000</v>
      </c>
      <c r="BK728" s="172" t="s">
        <v>284</v>
      </c>
    </row>
    <row r="729" spans="53:63" x14ac:dyDescent="0.3">
      <c r="BA729" s="173">
        <v>720</v>
      </c>
      <c r="BB729" s="174">
        <v>135000</v>
      </c>
      <c r="BC729" s="174">
        <v>99000</v>
      </c>
      <c r="BD729" s="174">
        <v>110000</v>
      </c>
      <c r="BE729" s="174">
        <v>85000</v>
      </c>
      <c r="BF729" s="174">
        <v>99000</v>
      </c>
      <c r="BK729" s="172" t="s">
        <v>284</v>
      </c>
    </row>
    <row r="730" spans="53:63" x14ac:dyDescent="0.3">
      <c r="BA730" s="173">
        <v>721</v>
      </c>
      <c r="BB730" s="174">
        <v>135000</v>
      </c>
      <c r="BC730" s="174">
        <v>99000</v>
      </c>
      <c r="BD730" s="174">
        <v>110000</v>
      </c>
      <c r="BE730" s="174">
        <v>85000</v>
      </c>
      <c r="BF730" s="174">
        <v>99000</v>
      </c>
      <c r="BK730" s="172" t="s">
        <v>284</v>
      </c>
    </row>
    <row r="731" spans="53:63" x14ac:dyDescent="0.3">
      <c r="BA731" s="173">
        <v>722</v>
      </c>
      <c r="BB731" s="174">
        <v>135000</v>
      </c>
      <c r="BC731" s="174">
        <v>99000</v>
      </c>
      <c r="BD731" s="174">
        <v>110000</v>
      </c>
      <c r="BE731" s="174">
        <v>85000</v>
      </c>
      <c r="BF731" s="174">
        <v>99000</v>
      </c>
      <c r="BK731" s="172" t="s">
        <v>284</v>
      </c>
    </row>
    <row r="732" spans="53:63" x14ac:dyDescent="0.3">
      <c r="BA732" s="173">
        <v>723</v>
      </c>
      <c r="BB732" s="174">
        <v>135000</v>
      </c>
      <c r="BC732" s="174">
        <v>99000</v>
      </c>
      <c r="BD732" s="174">
        <v>110000</v>
      </c>
      <c r="BE732" s="174">
        <v>85000</v>
      </c>
      <c r="BF732" s="174">
        <v>99000</v>
      </c>
      <c r="BK732" s="172" t="s">
        <v>284</v>
      </c>
    </row>
    <row r="733" spans="53:63" x14ac:dyDescent="0.3">
      <c r="BA733" s="173">
        <v>724</v>
      </c>
      <c r="BB733" s="174">
        <v>135000</v>
      </c>
      <c r="BC733" s="174">
        <v>99000</v>
      </c>
      <c r="BD733" s="174">
        <v>110000</v>
      </c>
      <c r="BE733" s="174">
        <v>85000</v>
      </c>
      <c r="BF733" s="174">
        <v>99000</v>
      </c>
      <c r="BK733" s="172" t="s">
        <v>284</v>
      </c>
    </row>
    <row r="734" spans="53:63" x14ac:dyDescent="0.3">
      <c r="BA734" s="173">
        <v>725</v>
      </c>
      <c r="BB734" s="174">
        <v>135000</v>
      </c>
      <c r="BC734" s="174">
        <v>99000</v>
      </c>
      <c r="BD734" s="174">
        <v>110000</v>
      </c>
      <c r="BE734" s="174">
        <v>85000</v>
      </c>
      <c r="BF734" s="174">
        <v>99000</v>
      </c>
      <c r="BK734" s="172" t="s">
        <v>284</v>
      </c>
    </row>
    <row r="735" spans="53:63" x14ac:dyDescent="0.3">
      <c r="BA735" s="173">
        <v>726</v>
      </c>
      <c r="BB735" s="174">
        <v>135000</v>
      </c>
      <c r="BC735" s="174">
        <v>99000</v>
      </c>
      <c r="BD735" s="174">
        <v>110000</v>
      </c>
      <c r="BE735" s="174">
        <v>85000</v>
      </c>
      <c r="BF735" s="174">
        <v>99000</v>
      </c>
      <c r="BK735" s="172" t="s">
        <v>284</v>
      </c>
    </row>
    <row r="736" spans="53:63" x14ac:dyDescent="0.3">
      <c r="BA736" s="173">
        <v>727</v>
      </c>
      <c r="BB736" s="174">
        <v>135000</v>
      </c>
      <c r="BC736" s="174">
        <v>99000</v>
      </c>
      <c r="BD736" s="174">
        <v>110000</v>
      </c>
      <c r="BE736" s="174">
        <v>85000</v>
      </c>
      <c r="BF736" s="174">
        <v>99000</v>
      </c>
      <c r="BK736" s="172" t="s">
        <v>284</v>
      </c>
    </row>
    <row r="737" spans="53:63" x14ac:dyDescent="0.3">
      <c r="BA737" s="173">
        <v>728</v>
      </c>
      <c r="BB737" s="174">
        <v>135000</v>
      </c>
      <c r="BC737" s="174">
        <v>99000</v>
      </c>
      <c r="BD737" s="174">
        <v>110000</v>
      </c>
      <c r="BE737" s="174">
        <v>85000</v>
      </c>
      <c r="BF737" s="174">
        <v>99000</v>
      </c>
      <c r="BK737" s="172" t="s">
        <v>284</v>
      </c>
    </row>
    <row r="738" spans="53:63" x14ac:dyDescent="0.3">
      <c r="BA738" s="173">
        <v>729</v>
      </c>
      <c r="BB738" s="174">
        <v>135000</v>
      </c>
      <c r="BC738" s="174">
        <v>99000</v>
      </c>
      <c r="BD738" s="174">
        <v>110000</v>
      </c>
      <c r="BE738" s="174">
        <v>85000</v>
      </c>
      <c r="BF738" s="174">
        <v>99000</v>
      </c>
      <c r="BK738" s="172" t="s">
        <v>284</v>
      </c>
    </row>
    <row r="739" spans="53:63" x14ac:dyDescent="0.3">
      <c r="BA739" s="173">
        <v>730</v>
      </c>
      <c r="BB739" s="174">
        <v>135000</v>
      </c>
      <c r="BC739" s="174">
        <v>99000</v>
      </c>
      <c r="BD739" s="174">
        <v>110000</v>
      </c>
      <c r="BE739" s="174">
        <v>85000</v>
      </c>
      <c r="BF739" s="174">
        <v>99000</v>
      </c>
      <c r="BK739" s="172" t="s">
        <v>284</v>
      </c>
    </row>
    <row r="740" spans="53:63" x14ac:dyDescent="0.3">
      <c r="BA740" s="173">
        <v>731</v>
      </c>
      <c r="BB740" s="174">
        <v>135000</v>
      </c>
      <c r="BC740" s="174">
        <v>99000</v>
      </c>
      <c r="BD740" s="174">
        <v>110000</v>
      </c>
      <c r="BE740" s="174">
        <v>85000</v>
      </c>
      <c r="BF740" s="174">
        <v>99000</v>
      </c>
      <c r="BK740" s="172" t="s">
        <v>284</v>
      </c>
    </row>
    <row r="741" spans="53:63" x14ac:dyDescent="0.3">
      <c r="BA741" s="173">
        <v>732</v>
      </c>
      <c r="BB741" s="174">
        <v>135000</v>
      </c>
      <c r="BC741" s="174">
        <v>99000</v>
      </c>
      <c r="BD741" s="174">
        <v>110000</v>
      </c>
      <c r="BE741" s="174">
        <v>85000</v>
      </c>
      <c r="BF741" s="174">
        <v>99000</v>
      </c>
      <c r="BK741" s="172" t="s">
        <v>284</v>
      </c>
    </row>
    <row r="742" spans="53:63" x14ac:dyDescent="0.3">
      <c r="BA742" s="173">
        <v>733</v>
      </c>
      <c r="BB742" s="174">
        <v>135000</v>
      </c>
      <c r="BC742" s="174">
        <v>99000</v>
      </c>
      <c r="BD742" s="174">
        <v>110000</v>
      </c>
      <c r="BE742" s="174">
        <v>85000</v>
      </c>
      <c r="BF742" s="174">
        <v>99000</v>
      </c>
      <c r="BK742" s="172" t="s">
        <v>284</v>
      </c>
    </row>
    <row r="743" spans="53:63" x14ac:dyDescent="0.3">
      <c r="BA743" s="173">
        <v>734</v>
      </c>
      <c r="BB743" s="174">
        <v>135000</v>
      </c>
      <c r="BC743" s="174">
        <v>99000</v>
      </c>
      <c r="BD743" s="174">
        <v>110000</v>
      </c>
      <c r="BE743" s="174">
        <v>85000</v>
      </c>
      <c r="BF743" s="174">
        <v>99000</v>
      </c>
      <c r="BK743" s="172" t="s">
        <v>284</v>
      </c>
    </row>
    <row r="744" spans="53:63" x14ac:dyDescent="0.3">
      <c r="BA744" s="173">
        <v>735</v>
      </c>
      <c r="BB744" s="174">
        <v>135000</v>
      </c>
      <c r="BC744" s="174">
        <v>99000</v>
      </c>
      <c r="BD744" s="174">
        <v>110000</v>
      </c>
      <c r="BE744" s="174">
        <v>85000</v>
      </c>
      <c r="BF744" s="174">
        <v>99000</v>
      </c>
      <c r="BK744" s="172" t="s">
        <v>284</v>
      </c>
    </row>
    <row r="745" spans="53:63" x14ac:dyDescent="0.3">
      <c r="BA745" s="173">
        <v>736</v>
      </c>
      <c r="BB745" s="174">
        <v>135000</v>
      </c>
      <c r="BC745" s="174">
        <v>99000</v>
      </c>
      <c r="BD745" s="174">
        <v>110000</v>
      </c>
      <c r="BE745" s="174">
        <v>85000</v>
      </c>
      <c r="BF745" s="174">
        <v>99000</v>
      </c>
      <c r="BK745" s="172" t="s">
        <v>284</v>
      </c>
    </row>
    <row r="746" spans="53:63" x14ac:dyDescent="0.3">
      <c r="BA746" s="173">
        <v>737</v>
      </c>
      <c r="BB746" s="174">
        <v>135000</v>
      </c>
      <c r="BC746" s="174">
        <v>99000</v>
      </c>
      <c r="BD746" s="174">
        <v>110000</v>
      </c>
      <c r="BE746" s="174">
        <v>85000</v>
      </c>
      <c r="BF746" s="174">
        <v>99000</v>
      </c>
      <c r="BK746" s="172" t="s">
        <v>284</v>
      </c>
    </row>
    <row r="747" spans="53:63" x14ac:dyDescent="0.3">
      <c r="BA747" s="173">
        <v>738</v>
      </c>
      <c r="BB747" s="174">
        <v>135000</v>
      </c>
      <c r="BC747" s="174">
        <v>99000</v>
      </c>
      <c r="BD747" s="174">
        <v>110000</v>
      </c>
      <c r="BE747" s="174">
        <v>85000</v>
      </c>
      <c r="BF747" s="174">
        <v>99000</v>
      </c>
      <c r="BK747" s="172" t="s">
        <v>284</v>
      </c>
    </row>
    <row r="748" spans="53:63" x14ac:dyDescent="0.3">
      <c r="BA748" s="173">
        <v>739</v>
      </c>
      <c r="BB748" s="174">
        <v>135000</v>
      </c>
      <c r="BC748" s="174">
        <v>99000</v>
      </c>
      <c r="BD748" s="174">
        <v>110000</v>
      </c>
      <c r="BE748" s="174">
        <v>85000</v>
      </c>
      <c r="BF748" s="174">
        <v>99000</v>
      </c>
      <c r="BK748" s="172" t="s">
        <v>284</v>
      </c>
    </row>
    <row r="749" spans="53:63" x14ac:dyDescent="0.3">
      <c r="BA749" s="173">
        <v>740</v>
      </c>
      <c r="BB749" s="174">
        <v>135000</v>
      </c>
      <c r="BC749" s="174">
        <v>99000</v>
      </c>
      <c r="BD749" s="174">
        <v>110000</v>
      </c>
      <c r="BE749" s="174">
        <v>85000</v>
      </c>
      <c r="BF749" s="174">
        <v>99000</v>
      </c>
      <c r="BK749" s="172" t="s">
        <v>284</v>
      </c>
    </row>
    <row r="750" spans="53:63" x14ac:dyDescent="0.3">
      <c r="BA750" s="173">
        <v>741</v>
      </c>
      <c r="BB750" s="174">
        <v>135000</v>
      </c>
      <c r="BC750" s="174">
        <v>99000</v>
      </c>
      <c r="BD750" s="174">
        <v>110000</v>
      </c>
      <c r="BE750" s="174">
        <v>85000</v>
      </c>
      <c r="BF750" s="174">
        <v>99000</v>
      </c>
      <c r="BK750" s="172" t="s">
        <v>284</v>
      </c>
    </row>
    <row r="751" spans="53:63" x14ac:dyDescent="0.3">
      <c r="BA751" s="173">
        <v>742</v>
      </c>
      <c r="BB751" s="174">
        <v>135000</v>
      </c>
      <c r="BC751" s="174">
        <v>99000</v>
      </c>
      <c r="BD751" s="174">
        <v>110000</v>
      </c>
      <c r="BE751" s="174">
        <v>85000</v>
      </c>
      <c r="BF751" s="174">
        <v>99000</v>
      </c>
      <c r="BK751" s="172" t="s">
        <v>284</v>
      </c>
    </row>
    <row r="752" spans="53:63" x14ac:dyDescent="0.3">
      <c r="BA752" s="173">
        <v>743</v>
      </c>
      <c r="BB752" s="174">
        <v>135000</v>
      </c>
      <c r="BC752" s="174">
        <v>99000</v>
      </c>
      <c r="BD752" s="174">
        <v>110000</v>
      </c>
      <c r="BE752" s="174">
        <v>85000</v>
      </c>
      <c r="BF752" s="174">
        <v>99000</v>
      </c>
      <c r="BK752" s="172" t="s">
        <v>284</v>
      </c>
    </row>
    <row r="753" spans="53:63" x14ac:dyDescent="0.3">
      <c r="BA753" s="173">
        <v>744</v>
      </c>
      <c r="BB753" s="174">
        <v>135000</v>
      </c>
      <c r="BC753" s="174">
        <v>99000</v>
      </c>
      <c r="BD753" s="174">
        <v>110000</v>
      </c>
      <c r="BE753" s="174">
        <v>85000</v>
      </c>
      <c r="BF753" s="174">
        <v>99000</v>
      </c>
      <c r="BK753" s="172" t="s">
        <v>284</v>
      </c>
    </row>
    <row r="754" spans="53:63" x14ac:dyDescent="0.3">
      <c r="BA754" s="173">
        <v>745</v>
      </c>
      <c r="BB754" s="174">
        <v>135000</v>
      </c>
      <c r="BC754" s="174">
        <v>99000</v>
      </c>
      <c r="BD754" s="174">
        <v>110000</v>
      </c>
      <c r="BE754" s="174">
        <v>85000</v>
      </c>
      <c r="BF754" s="174">
        <v>99000</v>
      </c>
      <c r="BK754" s="172" t="s">
        <v>284</v>
      </c>
    </row>
    <row r="755" spans="53:63" x14ac:dyDescent="0.3">
      <c r="BA755" s="173">
        <v>746</v>
      </c>
      <c r="BB755" s="174">
        <v>135000</v>
      </c>
      <c r="BC755" s="174">
        <v>99000</v>
      </c>
      <c r="BD755" s="174">
        <v>110000</v>
      </c>
      <c r="BE755" s="174">
        <v>85000</v>
      </c>
      <c r="BF755" s="174">
        <v>99000</v>
      </c>
      <c r="BK755" s="172" t="s">
        <v>284</v>
      </c>
    </row>
    <row r="756" spans="53:63" x14ac:dyDescent="0.3">
      <c r="BA756" s="173">
        <v>747</v>
      </c>
      <c r="BB756" s="174">
        <v>135000</v>
      </c>
      <c r="BC756" s="174">
        <v>99000</v>
      </c>
      <c r="BD756" s="174">
        <v>110000</v>
      </c>
      <c r="BE756" s="174">
        <v>85000</v>
      </c>
      <c r="BF756" s="174">
        <v>99000</v>
      </c>
      <c r="BK756" s="172" t="s">
        <v>284</v>
      </c>
    </row>
    <row r="757" spans="53:63" x14ac:dyDescent="0.3">
      <c r="BA757" s="173">
        <v>748</v>
      </c>
      <c r="BB757" s="174">
        <v>135000</v>
      </c>
      <c r="BC757" s="174">
        <v>99000</v>
      </c>
      <c r="BD757" s="174">
        <v>110000</v>
      </c>
      <c r="BE757" s="174">
        <v>85000</v>
      </c>
      <c r="BF757" s="174">
        <v>99000</v>
      </c>
      <c r="BK757" s="172" t="s">
        <v>284</v>
      </c>
    </row>
    <row r="758" spans="53:63" x14ac:dyDescent="0.3">
      <c r="BA758" s="173">
        <v>749</v>
      </c>
      <c r="BB758" s="174">
        <v>135000</v>
      </c>
      <c r="BC758" s="174">
        <v>99000</v>
      </c>
      <c r="BD758" s="174">
        <v>110000</v>
      </c>
      <c r="BE758" s="174">
        <v>85000</v>
      </c>
      <c r="BF758" s="174">
        <v>99000</v>
      </c>
      <c r="BK758" s="172" t="s">
        <v>284</v>
      </c>
    </row>
    <row r="759" spans="53:63" x14ac:dyDescent="0.3">
      <c r="BA759" s="173">
        <v>750</v>
      </c>
      <c r="BB759" s="174">
        <v>135000</v>
      </c>
      <c r="BC759" s="174">
        <v>99000</v>
      </c>
      <c r="BD759" s="174">
        <v>110000</v>
      </c>
      <c r="BE759" s="174">
        <v>85000</v>
      </c>
      <c r="BF759" s="174">
        <v>99000</v>
      </c>
      <c r="BK759" s="172" t="s">
        <v>284</v>
      </c>
    </row>
    <row r="761" spans="53:63" x14ac:dyDescent="0.3">
      <c r="BA761" s="173" t="s">
        <v>285</v>
      </c>
      <c r="BB761" s="174" t="s">
        <v>191</v>
      </c>
      <c r="BC761" s="174" t="s">
        <v>191</v>
      </c>
      <c r="BD761" s="174" t="s">
        <v>191</v>
      </c>
      <c r="BE761" s="174">
        <v>150000</v>
      </c>
      <c r="BF761" s="174">
        <v>250000</v>
      </c>
    </row>
  </sheetData>
  <mergeCells count="12">
    <mergeCell ref="R70:S75"/>
    <mergeCell ref="G1:K3"/>
    <mergeCell ref="F5:M5"/>
    <mergeCell ref="F6:O6"/>
    <mergeCell ref="F7:I7"/>
    <mergeCell ref="F8:I8"/>
    <mergeCell ref="F9:I9"/>
    <mergeCell ref="G10:H10"/>
    <mergeCell ref="F11:I11"/>
    <mergeCell ref="M70:M75"/>
    <mergeCell ref="N70:O75"/>
    <mergeCell ref="Q70:Q75"/>
  </mergeCells>
  <conditionalFormatting sqref="K33:K41">
    <cfRule type="containsText" dxfId="83" priority="28" operator="containsText" text="Salah">
      <formula>NOT(ISERROR(SEARCH("Salah",K33)))</formula>
    </cfRule>
    <cfRule type="expression" dxfId="82" priority="29">
      <formula>"Salah"</formula>
    </cfRule>
  </conditionalFormatting>
  <conditionalFormatting sqref="E28:J29 F24:F25 E25">
    <cfRule type="cellIs" dxfId="81" priority="27" operator="lessThan">
      <formula>0</formula>
    </cfRule>
  </conditionalFormatting>
  <conditionalFormatting sqref="S35:S37">
    <cfRule type="cellIs" dxfId="80" priority="26" operator="lessThan">
      <formula>0</formula>
    </cfRule>
  </conditionalFormatting>
  <conditionalFormatting sqref="S40">
    <cfRule type="cellIs" dxfId="79" priority="25" operator="lessThan">
      <formula>0</formula>
    </cfRule>
  </conditionalFormatting>
  <conditionalFormatting sqref="N31:O31">
    <cfRule type="cellIs" dxfId="78" priority="24" operator="lessThan">
      <formula>0</formula>
    </cfRule>
  </conditionalFormatting>
  <conditionalFormatting sqref="Q16">
    <cfRule type="cellIs" dxfId="77" priority="23" operator="lessThan">
      <formula>0</formula>
    </cfRule>
  </conditionalFormatting>
  <conditionalFormatting sqref="S48:T52 S44 S46:S47">
    <cfRule type="cellIs" dxfId="76" priority="22" operator="lessThan">
      <formula>0</formula>
    </cfRule>
  </conditionalFormatting>
  <conditionalFormatting sqref="X22:X30 X33:X35">
    <cfRule type="cellIs" dxfId="75" priority="21" operator="lessThan">
      <formula>0</formula>
    </cfRule>
  </conditionalFormatting>
  <conditionalFormatting sqref="U58:U67">
    <cfRule type="containsText" dxfId="74" priority="20" operator="containsText" text="Salah">
      <formula>NOT(ISERROR(SEARCH("Salah",U58)))</formula>
    </cfRule>
  </conditionalFormatting>
  <conditionalFormatting sqref="O34:O42">
    <cfRule type="cellIs" dxfId="73" priority="19" operator="lessThan">
      <formula>0</formula>
    </cfRule>
  </conditionalFormatting>
  <conditionalFormatting sqref="M70:O75">
    <cfRule type="cellIs" dxfId="72" priority="18" operator="lessThan">
      <formula>0.2</formula>
    </cfRule>
  </conditionalFormatting>
  <conditionalFormatting sqref="M70:M75">
    <cfRule type="containsText" dxfId="71" priority="17" operator="containsText" text="IRR.">
      <formula>NOT(ISERROR(SEARCH("IRR.",M70)))</formula>
    </cfRule>
  </conditionalFormatting>
  <conditionalFormatting sqref="Q17">
    <cfRule type="cellIs" dxfId="70" priority="16" operator="lessThan">
      <formula>0</formula>
    </cfRule>
  </conditionalFormatting>
  <conditionalFormatting sqref="O45:O47">
    <cfRule type="cellIs" dxfId="69" priority="15" operator="lessThan">
      <formula>0</formula>
    </cfRule>
  </conditionalFormatting>
  <conditionalFormatting sqref="T44:T47">
    <cfRule type="cellIs" dxfId="68" priority="14" operator="lessThan">
      <formula>0</formula>
    </cfRule>
  </conditionalFormatting>
  <conditionalFormatting sqref="F21:F22">
    <cfRule type="cellIs" dxfId="67" priority="13" operator="lessThan">
      <formula>0</formula>
    </cfRule>
  </conditionalFormatting>
  <conditionalFormatting sqref="F23">
    <cfRule type="cellIs" dxfId="66" priority="12" operator="lessThan">
      <formula>0</formula>
    </cfRule>
  </conditionalFormatting>
  <conditionalFormatting sqref="S45">
    <cfRule type="cellIs" dxfId="65" priority="11" operator="lessThan">
      <formula>0</formula>
    </cfRule>
  </conditionalFormatting>
  <conditionalFormatting sqref="E26:J26">
    <cfRule type="cellIs" dxfId="64" priority="10" operator="lessThan">
      <formula>0</formula>
    </cfRule>
  </conditionalFormatting>
  <conditionalFormatting sqref="E27:J27">
    <cfRule type="cellIs" dxfId="63" priority="9" operator="lessThan">
      <formula>0</formula>
    </cfRule>
  </conditionalFormatting>
  <conditionalFormatting sqref="G24:J25">
    <cfRule type="cellIs" dxfId="62" priority="8" operator="lessThan">
      <formula>0</formula>
    </cfRule>
  </conditionalFormatting>
  <conditionalFormatting sqref="G21:J22">
    <cfRule type="cellIs" dxfId="61" priority="7" operator="lessThan">
      <formula>0</formula>
    </cfRule>
  </conditionalFormatting>
  <conditionalFormatting sqref="G23:J23">
    <cfRule type="cellIs" dxfId="60" priority="6" operator="lessThan">
      <formula>0</formula>
    </cfRule>
  </conditionalFormatting>
  <conditionalFormatting sqref="J14:J16">
    <cfRule type="cellIs" dxfId="59" priority="5" operator="lessThan">
      <formula>0</formula>
    </cfRule>
  </conditionalFormatting>
  <conditionalFormatting sqref="H14:H16">
    <cfRule type="cellIs" dxfId="58" priority="4" operator="lessThan">
      <formula>0</formula>
    </cfRule>
  </conditionalFormatting>
  <conditionalFormatting sqref="I14:I16">
    <cfRule type="cellIs" dxfId="57" priority="3" operator="lessThan">
      <formula>0</formula>
    </cfRule>
  </conditionalFormatting>
  <conditionalFormatting sqref="E21:E24">
    <cfRule type="cellIs" dxfId="56" priority="1" operator="lessThan">
      <formula>0</formula>
    </cfRule>
  </conditionalFormatting>
  <dataValidations count="11">
    <dataValidation type="list" allowBlank="1" showInputMessage="1" showErrorMessage="1" sqref="K21:K29" xr:uid="{00000000-0002-0000-0300-000000000000}">
      <formula1>$BA$761:$BA$762</formula1>
    </dataValidation>
    <dataValidation type="list" allowBlank="1" showInputMessage="1" showErrorMessage="1" sqref="O58:T67" xr:uid="{00000000-0002-0000-0300-000001000000}">
      <formula1>$AM$9:$AM$28</formula1>
    </dataValidation>
    <dataValidation type="list" allowBlank="1" showInputMessage="1" showErrorMessage="1" sqref="M48 V36" xr:uid="{00000000-0002-0000-0300-000002000000}">
      <formula1>$AL$8:$AL$10</formula1>
    </dataValidation>
    <dataValidation type="list" allowBlank="1" showInputMessage="1" showErrorMessage="1" sqref="E33:J41" xr:uid="{00000000-0002-0000-0300-000003000000}">
      <formula1>$AJ$8:$AJ$9</formula1>
    </dataValidation>
    <dataValidation type="list" allowBlank="1" showInputMessage="1" showErrorMessage="1" sqref="F11:I11" xr:uid="{00000000-0002-0000-0300-000004000000}">
      <formula1>$AI$8:$AI$12</formula1>
    </dataValidation>
    <dataValidation type="list" allowBlank="1" showInputMessage="1" showErrorMessage="1" sqref="I10" xr:uid="{00000000-0002-0000-0300-000005000000}">
      <formula1>$AH$8:$AH$22</formula1>
    </dataValidation>
    <dataValidation type="list" allowBlank="1" showInputMessage="1" showErrorMessage="1" sqref="G10" xr:uid="{00000000-0002-0000-0300-000006000000}">
      <formula1>$AG$8:$AG$20</formula1>
    </dataValidation>
    <dataValidation type="list" allowBlank="1" showInputMessage="1" showErrorMessage="1" sqref="F10" xr:uid="{00000000-0002-0000-0300-000007000000}">
      <formula1>$AF$8:$AF$39</formula1>
    </dataValidation>
    <dataValidation type="list" allowBlank="1" showInputMessage="1" showErrorMessage="1" sqref="F9:I9" xr:uid="{00000000-0002-0000-0300-000008000000}">
      <formula1>$AE$8:$AE$10</formula1>
    </dataValidation>
    <dataValidation type="list" allowBlank="1" showInputMessage="1" showErrorMessage="1" sqref="F8:I8" xr:uid="{00000000-0002-0000-0300-000009000000}">
      <formula1>$AD$8:$AD$18</formula1>
    </dataValidation>
    <dataValidation type="list" allowBlank="1" showInputMessage="1" showErrorMessage="1" sqref="F7:I7" xr:uid="{00000000-0002-0000-0300-00000A000000}">
      <formula1>$AC$8:$AC$18</formula1>
    </dataValidation>
  </dataValidations>
  <printOptions horizontalCentered="1"/>
  <pageMargins left="0.45" right="0.45" top="0.75" bottom="0.5" header="0.3" footer="0.3"/>
  <pageSetup paperSize="9" scale="4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K761"/>
  <sheetViews>
    <sheetView showGridLines="0" topLeftCell="A39" zoomScale="70" zoomScaleNormal="70" workbookViewId="0">
      <selection activeCell="H80" sqref="H80"/>
    </sheetView>
  </sheetViews>
  <sheetFormatPr defaultColWidth="9.1796875" defaultRowHeight="14" x14ac:dyDescent="0.3"/>
  <cols>
    <col min="1" max="1" width="1.453125" style="172" customWidth="1"/>
    <col min="2" max="2" width="3.7265625" style="172" customWidth="1"/>
    <col min="3" max="3" width="9.1796875" style="172"/>
    <col min="4" max="4" width="17" style="172" bestFit="1" customWidth="1"/>
    <col min="5" max="7" width="21.1796875" style="172" bestFit="1" customWidth="1"/>
    <col min="8" max="8" width="20.453125" style="172" customWidth="1"/>
    <col min="9" max="9" width="20.81640625" style="172" customWidth="1"/>
    <col min="10" max="10" width="21.7265625" style="172" customWidth="1"/>
    <col min="11" max="11" width="21.453125" style="172" bestFit="1" customWidth="1"/>
    <col min="12" max="12" width="1.453125" style="172" customWidth="1"/>
    <col min="13" max="13" width="20.26953125" style="172" bestFit="1" customWidth="1"/>
    <col min="14" max="14" width="17.7265625" style="172" bestFit="1" customWidth="1"/>
    <col min="15" max="15" width="16.54296875" style="172" customWidth="1"/>
    <col min="16" max="16" width="17.453125" style="172" bestFit="1" customWidth="1"/>
    <col min="17" max="17" width="16.81640625" style="172" customWidth="1"/>
    <col min="18" max="18" width="18.81640625" style="172" customWidth="1"/>
    <col min="19" max="20" width="16.54296875" style="172" customWidth="1"/>
    <col min="21" max="21" width="1.54296875" style="172" customWidth="1"/>
    <col min="22" max="22" width="7" style="172" customWidth="1"/>
    <col min="23" max="23" width="19.54296875" style="172" bestFit="1" customWidth="1"/>
    <col min="24" max="24" width="15.7265625" style="172" customWidth="1"/>
    <col min="25" max="25" width="9.1796875" style="172"/>
    <col min="26" max="28" width="9.1796875" style="172" customWidth="1"/>
    <col min="29" max="29" width="16.7265625" style="172" customWidth="1"/>
    <col min="30" max="30" width="17.81640625" style="172" customWidth="1"/>
    <col min="31" max="31" width="16.26953125" style="172" customWidth="1"/>
    <col min="32" max="32" width="8.453125" style="172" customWidth="1"/>
    <col min="33" max="33" width="11.1796875" style="172" customWidth="1"/>
    <col min="34" max="34" width="7" style="172" customWidth="1"/>
    <col min="35" max="35" width="11" style="172" customWidth="1"/>
    <col min="36" max="36" width="13.54296875" style="172" customWidth="1"/>
    <col min="37" max="37" width="11.54296875" style="172" customWidth="1"/>
    <col min="38" max="38" width="11.26953125" style="172" customWidth="1"/>
    <col min="39" max="39" width="23" style="172" customWidth="1"/>
    <col min="40" max="42" width="9.1796875" style="172" customWidth="1"/>
    <col min="43" max="43" width="4.26953125" style="172" customWidth="1"/>
    <col min="44" max="44" width="14.81640625" style="172" customWidth="1"/>
    <col min="45" max="46" width="16.453125" style="172" customWidth="1"/>
    <col min="47" max="47" width="14.54296875" style="172" customWidth="1"/>
    <col min="48" max="48" width="16.453125" style="172" customWidth="1"/>
    <col min="49" max="49" width="18.26953125" style="172" customWidth="1"/>
    <col min="50" max="50" width="14.54296875" style="172" customWidth="1"/>
    <col min="51" max="51" width="16.453125" style="172" customWidth="1"/>
    <col min="52" max="52" width="14.54296875" style="172" customWidth="1"/>
    <col min="53" max="53" width="11.26953125" style="173" customWidth="1"/>
    <col min="54" max="58" width="10.26953125" style="174" customWidth="1"/>
    <col min="59" max="59" width="14.7265625" style="174" customWidth="1"/>
    <col min="60" max="60" width="7.26953125" style="174" customWidth="1"/>
    <col min="61" max="61" width="8.1796875" style="174" customWidth="1"/>
    <col min="62" max="62" width="7.81640625" style="174" customWidth="1"/>
    <col min="63" max="63" width="2.7265625" style="172" customWidth="1"/>
    <col min="64" max="78" width="9.1796875" style="172" customWidth="1"/>
    <col min="79" max="16384" width="9.1796875" style="172"/>
  </cols>
  <sheetData>
    <row r="1" spans="1:63" ht="15" customHeight="1" x14ac:dyDescent="0.3">
      <c r="A1" s="169"/>
      <c r="B1" s="170"/>
      <c r="C1" s="170"/>
      <c r="D1" s="170"/>
      <c r="E1" s="170"/>
      <c r="F1" s="170"/>
      <c r="G1" s="421" t="s">
        <v>289</v>
      </c>
      <c r="H1" s="421"/>
      <c r="I1" s="421"/>
      <c r="J1" s="421"/>
      <c r="K1" s="421"/>
      <c r="L1" s="170"/>
      <c r="M1" s="170"/>
      <c r="N1" s="170"/>
      <c r="O1" s="170"/>
      <c r="P1" s="170"/>
      <c r="Q1" s="170"/>
      <c r="R1" s="170"/>
      <c r="S1" s="170"/>
      <c r="T1" s="170"/>
      <c r="U1" s="171"/>
    </row>
    <row r="2" spans="1:63" ht="20" x14ac:dyDescent="0.4">
      <c r="A2" s="175"/>
      <c r="B2" s="176" t="s">
        <v>0</v>
      </c>
      <c r="C2" s="176"/>
      <c r="D2" s="1"/>
      <c r="E2" s="1"/>
      <c r="F2" s="1"/>
      <c r="G2" s="422"/>
      <c r="H2" s="422"/>
      <c r="I2" s="422"/>
      <c r="J2" s="422"/>
      <c r="K2" s="422"/>
      <c r="L2" s="1"/>
      <c r="M2" s="1"/>
      <c r="N2" s="1"/>
      <c r="O2" s="1"/>
      <c r="P2" s="177" t="s">
        <v>162</v>
      </c>
      <c r="Q2" s="178"/>
      <c r="R2" s="178"/>
      <c r="S2" s="178"/>
      <c r="T2" s="178"/>
      <c r="U2" s="179"/>
    </row>
    <row r="3" spans="1:63" x14ac:dyDescent="0.3">
      <c r="A3" s="175"/>
      <c r="B3" s="1"/>
      <c r="C3" s="1"/>
      <c r="D3" s="1"/>
      <c r="E3" s="1"/>
      <c r="F3" s="1"/>
      <c r="G3" s="422"/>
      <c r="H3" s="422"/>
      <c r="I3" s="422"/>
      <c r="J3" s="422"/>
      <c r="K3" s="422"/>
      <c r="L3" s="1"/>
      <c r="M3" s="1"/>
      <c r="N3" s="1"/>
      <c r="O3" s="1"/>
      <c r="P3" s="1"/>
      <c r="Q3" s="1"/>
      <c r="R3" s="1"/>
      <c r="S3" s="1"/>
      <c r="T3" s="1"/>
      <c r="U3" s="180"/>
    </row>
    <row r="4" spans="1:63" x14ac:dyDescent="0.3">
      <c r="A4" s="17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80"/>
    </row>
    <row r="5" spans="1:63" x14ac:dyDescent="0.3">
      <c r="A5" s="175"/>
      <c r="B5" s="181" t="s">
        <v>163</v>
      </c>
      <c r="C5" s="181"/>
      <c r="D5" s="1"/>
      <c r="E5" s="182" t="s">
        <v>164</v>
      </c>
      <c r="F5" s="423" t="str">
        <f>'New IRR (5th) OK (A)'!F5:M5</f>
        <v>Grand Dhika City Jatiwarna Tower Emerald</v>
      </c>
      <c r="G5" s="423"/>
      <c r="H5" s="423"/>
      <c r="I5" s="423"/>
      <c r="J5" s="423"/>
      <c r="K5" s="423"/>
      <c r="L5" s="423"/>
      <c r="M5" s="423"/>
      <c r="N5" s="183" t="s">
        <v>165</v>
      </c>
      <c r="O5" s="368"/>
      <c r="P5" s="1"/>
      <c r="Q5" s="1"/>
      <c r="R5" s="1"/>
      <c r="S5" s="1"/>
      <c r="T5" s="1"/>
      <c r="U5" s="180"/>
    </row>
    <row r="6" spans="1:63" ht="14.5" thickBot="1" x14ac:dyDescent="0.35">
      <c r="A6" s="175"/>
      <c r="B6" s="181" t="s">
        <v>166</v>
      </c>
      <c r="C6" s="181"/>
      <c r="D6" s="1"/>
      <c r="E6" s="182" t="s">
        <v>164</v>
      </c>
      <c r="F6" s="424" t="str">
        <f>'New IRR (5th) OK (A)'!F6:O6</f>
        <v>Jl. Raya Hankam No.1, Jatimelati</v>
      </c>
      <c r="G6" s="425"/>
      <c r="H6" s="425"/>
      <c r="I6" s="425"/>
      <c r="J6" s="425"/>
      <c r="K6" s="425"/>
      <c r="L6" s="425"/>
      <c r="M6" s="425"/>
      <c r="N6" s="423"/>
      <c r="O6" s="425"/>
      <c r="P6" s="1"/>
      <c r="Q6" s="1"/>
      <c r="R6" s="1"/>
      <c r="S6" s="1"/>
      <c r="T6" s="1"/>
      <c r="U6" s="180"/>
      <c r="BB6" s="174" t="s">
        <v>167</v>
      </c>
      <c r="BC6" s="174" t="s">
        <v>168</v>
      </c>
      <c r="BD6" s="174" t="s">
        <v>169</v>
      </c>
      <c r="BE6" s="174" t="s">
        <v>170</v>
      </c>
      <c r="BF6" s="174" t="s">
        <v>171</v>
      </c>
      <c r="BG6" s="174" t="s">
        <v>172</v>
      </c>
      <c r="BH6" s="174" t="s">
        <v>173</v>
      </c>
      <c r="BI6" s="174" t="s">
        <v>174</v>
      </c>
      <c r="BJ6" s="174" t="s">
        <v>175</v>
      </c>
    </row>
    <row r="7" spans="1:63" ht="14.5" thickBot="1" x14ac:dyDescent="0.35">
      <c r="A7" s="175"/>
      <c r="B7" s="181" t="s">
        <v>176</v>
      </c>
      <c r="C7" s="181"/>
      <c r="D7" s="1"/>
      <c r="E7" s="182" t="s">
        <v>164</v>
      </c>
      <c r="F7" s="426" t="s">
        <v>188</v>
      </c>
      <c r="G7" s="426"/>
      <c r="H7" s="426"/>
      <c r="I7" s="42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80"/>
      <c r="AC7" s="172" t="s">
        <v>176</v>
      </c>
      <c r="AD7" s="172" t="s">
        <v>178</v>
      </c>
      <c r="AE7" s="172" t="s">
        <v>1</v>
      </c>
      <c r="AF7" s="172" t="s">
        <v>179</v>
      </c>
      <c r="AG7" s="172" t="s">
        <v>180</v>
      </c>
      <c r="AH7" s="172" t="s">
        <v>181</v>
      </c>
      <c r="AI7" s="172" t="s">
        <v>2</v>
      </c>
      <c r="AJ7" s="172" t="s">
        <v>182</v>
      </c>
      <c r="AK7" s="172" t="s">
        <v>183</v>
      </c>
      <c r="AL7" s="172" t="s">
        <v>184</v>
      </c>
      <c r="AM7" s="172" t="s">
        <v>185</v>
      </c>
      <c r="AQ7" s="184" t="s">
        <v>7</v>
      </c>
      <c r="AR7" s="184" t="s">
        <v>186</v>
      </c>
      <c r="AS7" s="184">
        <f>I10</f>
        <v>2019</v>
      </c>
      <c r="AT7" s="184">
        <f>AS7+1</f>
        <v>2020</v>
      </c>
      <c r="AU7" s="184">
        <f t="shared" ref="AU7" si="0">AT7+1</f>
        <v>2021</v>
      </c>
      <c r="AV7" s="184">
        <f>AU7+1</f>
        <v>2022</v>
      </c>
      <c r="AW7" s="184">
        <f>AV7+1</f>
        <v>2023</v>
      </c>
      <c r="AX7" s="184">
        <f t="shared" ref="AX7" si="1">AW7+1</f>
        <v>2024</v>
      </c>
    </row>
    <row r="8" spans="1:63" x14ac:dyDescent="0.3">
      <c r="A8" s="175"/>
      <c r="B8" s="181" t="s">
        <v>178</v>
      </c>
      <c r="C8" s="181"/>
      <c r="D8" s="1"/>
      <c r="E8" s="182" t="s">
        <v>164</v>
      </c>
      <c r="F8" s="426" t="s">
        <v>224</v>
      </c>
      <c r="G8" s="426"/>
      <c r="H8" s="426"/>
      <c r="I8" s="426"/>
      <c r="J8" s="185" t="str">
        <f>VLOOKUP(Q16,BA8:BK759,11,FALSE)</f>
        <v>S</v>
      </c>
      <c r="K8" s="1" t="s">
        <v>187</v>
      </c>
      <c r="L8" s="1"/>
      <c r="M8" s="186">
        <v>5</v>
      </c>
      <c r="N8" s="1" t="s">
        <v>181</v>
      </c>
      <c r="O8" s="1"/>
      <c r="P8" s="1"/>
      <c r="Q8" s="1"/>
      <c r="R8" s="1"/>
      <c r="S8" s="1"/>
      <c r="T8" s="1"/>
      <c r="U8" s="180"/>
      <c r="AC8" s="172" t="s">
        <v>188</v>
      </c>
      <c r="AD8" s="172" t="s">
        <v>161</v>
      </c>
      <c r="AE8" s="172" t="s">
        <v>8</v>
      </c>
      <c r="AF8" s="172">
        <v>1</v>
      </c>
      <c r="AG8" s="172" t="s">
        <v>189</v>
      </c>
      <c r="AH8" s="172">
        <v>2008</v>
      </c>
      <c r="AI8" s="172" t="s">
        <v>190</v>
      </c>
      <c r="AQ8" s="187">
        <v>1</v>
      </c>
      <c r="AR8" s="188" t="s">
        <v>167</v>
      </c>
      <c r="AS8" s="189">
        <f t="shared" ref="AS8:AX16" si="2">E21*$Q$16*E33*60</f>
        <v>0</v>
      </c>
      <c r="AT8" s="189">
        <f t="shared" si="2"/>
        <v>0</v>
      </c>
      <c r="AU8" s="189">
        <f t="shared" si="2"/>
        <v>0</v>
      </c>
      <c r="AV8" s="189">
        <f t="shared" si="2"/>
        <v>0</v>
      </c>
      <c r="AW8" s="189">
        <f t="shared" si="2"/>
        <v>0</v>
      </c>
      <c r="AX8" s="189">
        <f t="shared" si="2"/>
        <v>0</v>
      </c>
      <c r="BA8" s="173">
        <v>1</v>
      </c>
      <c r="BB8" s="174" t="s">
        <v>191</v>
      </c>
      <c r="BC8" s="174">
        <v>270000</v>
      </c>
      <c r="BD8" s="174">
        <v>300000</v>
      </c>
      <c r="BE8" s="174">
        <v>150000</v>
      </c>
      <c r="BF8" s="174">
        <v>270000</v>
      </c>
      <c r="BK8" s="172" t="s">
        <v>192</v>
      </c>
    </row>
    <row r="9" spans="1:63" x14ac:dyDescent="0.3">
      <c r="A9" s="175"/>
      <c r="B9" s="181" t="s">
        <v>1</v>
      </c>
      <c r="C9" s="181"/>
      <c r="D9" s="1"/>
      <c r="E9" s="182" t="s">
        <v>164</v>
      </c>
      <c r="F9" s="426" t="s">
        <v>8</v>
      </c>
      <c r="G9" s="426"/>
      <c r="H9" s="426"/>
      <c r="I9" s="42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80"/>
      <c r="AC9" s="172" t="s">
        <v>193</v>
      </c>
      <c r="AD9" s="172" t="s">
        <v>194</v>
      </c>
      <c r="AE9" s="172" t="s">
        <v>195</v>
      </c>
      <c r="AF9" s="172">
        <v>2</v>
      </c>
      <c r="AG9" s="172" t="s">
        <v>196</v>
      </c>
      <c r="AH9" s="172">
        <v>2009</v>
      </c>
      <c r="AI9" s="172" t="s">
        <v>197</v>
      </c>
      <c r="AJ9" s="172">
        <v>1</v>
      </c>
      <c r="AK9" s="172">
        <v>1</v>
      </c>
      <c r="AL9" s="190">
        <v>0.05</v>
      </c>
      <c r="AM9" s="191">
        <v>0.05</v>
      </c>
      <c r="AQ9" s="192">
        <v>2</v>
      </c>
      <c r="AR9" s="193" t="s">
        <v>168</v>
      </c>
      <c r="AS9" s="194">
        <f t="shared" si="2"/>
        <v>0</v>
      </c>
      <c r="AT9" s="194">
        <f t="shared" si="2"/>
        <v>0</v>
      </c>
      <c r="AU9" s="194">
        <f t="shared" si="2"/>
        <v>0</v>
      </c>
      <c r="AV9" s="194">
        <f t="shared" si="2"/>
        <v>0</v>
      </c>
      <c r="AW9" s="194">
        <f t="shared" si="2"/>
        <v>0</v>
      </c>
      <c r="AX9" s="194">
        <f t="shared" si="2"/>
        <v>0</v>
      </c>
      <c r="BA9" s="173">
        <v>2</v>
      </c>
      <c r="BB9" s="174" t="s">
        <v>191</v>
      </c>
      <c r="BC9" s="174">
        <v>270000</v>
      </c>
      <c r="BD9" s="174">
        <v>300000</v>
      </c>
      <c r="BE9" s="174">
        <v>150000</v>
      </c>
      <c r="BF9" s="174">
        <v>270000</v>
      </c>
      <c r="BK9" s="172" t="s">
        <v>192</v>
      </c>
    </row>
    <row r="10" spans="1:63" x14ac:dyDescent="0.3">
      <c r="A10" s="175"/>
      <c r="B10" s="181" t="s">
        <v>179</v>
      </c>
      <c r="C10" s="181"/>
      <c r="D10" s="1"/>
      <c r="E10" s="182" t="s">
        <v>164</v>
      </c>
      <c r="F10" s="195"/>
      <c r="G10" s="427" t="s">
        <v>189</v>
      </c>
      <c r="H10" s="428"/>
      <c r="I10" s="195">
        <v>2019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80"/>
      <c r="AC10" s="172" t="s">
        <v>198</v>
      </c>
      <c r="AD10" s="172" t="s">
        <v>199</v>
      </c>
      <c r="AF10" s="172">
        <v>3</v>
      </c>
      <c r="AG10" s="172" t="s">
        <v>200</v>
      </c>
      <c r="AH10" s="172">
        <v>2010</v>
      </c>
      <c r="AI10" s="172" t="s">
        <v>201</v>
      </c>
      <c r="AK10" s="172">
        <v>3</v>
      </c>
      <c r="AL10" s="190">
        <v>0.1</v>
      </c>
      <c r="AM10" s="191">
        <v>0.1</v>
      </c>
      <c r="AQ10" s="192">
        <v>3</v>
      </c>
      <c r="AR10" s="193" t="s">
        <v>169</v>
      </c>
      <c r="AS10" s="194">
        <f t="shared" si="2"/>
        <v>0</v>
      </c>
      <c r="AT10" s="194">
        <f t="shared" si="2"/>
        <v>0</v>
      </c>
      <c r="AU10" s="194">
        <f t="shared" si="2"/>
        <v>0</v>
      </c>
      <c r="AV10" s="194">
        <f t="shared" si="2"/>
        <v>0</v>
      </c>
      <c r="AW10" s="194">
        <f t="shared" si="2"/>
        <v>0</v>
      </c>
      <c r="AX10" s="194">
        <f t="shared" si="2"/>
        <v>0</v>
      </c>
      <c r="AY10" s="196"/>
      <c r="AZ10" s="196"/>
      <c r="BA10" s="173">
        <v>3</v>
      </c>
      <c r="BB10" s="174" t="s">
        <v>191</v>
      </c>
      <c r="BC10" s="174">
        <v>270000</v>
      </c>
      <c r="BD10" s="174">
        <v>300000</v>
      </c>
      <c r="BE10" s="174">
        <v>150000</v>
      </c>
      <c r="BF10" s="174">
        <v>270000</v>
      </c>
      <c r="BK10" s="172" t="s">
        <v>192</v>
      </c>
    </row>
    <row r="11" spans="1:63" x14ac:dyDescent="0.3">
      <c r="A11" s="175"/>
      <c r="B11" s="181" t="s">
        <v>2</v>
      </c>
      <c r="C11" s="181"/>
      <c r="D11" s="1"/>
      <c r="E11" s="182" t="s">
        <v>164</v>
      </c>
      <c r="F11" s="426" t="s">
        <v>190</v>
      </c>
      <c r="G11" s="426"/>
      <c r="H11" s="426"/>
      <c r="I11" s="42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80"/>
      <c r="AC11" s="172" t="s">
        <v>202</v>
      </c>
      <c r="AD11" s="172" t="s">
        <v>203</v>
      </c>
      <c r="AF11" s="172">
        <v>4</v>
      </c>
      <c r="AG11" s="172" t="s">
        <v>204</v>
      </c>
      <c r="AH11" s="172">
        <v>2011</v>
      </c>
      <c r="AI11" s="172" t="s">
        <v>205</v>
      </c>
      <c r="AK11" s="172">
        <v>5</v>
      </c>
      <c r="AM11" s="191">
        <v>0.15</v>
      </c>
      <c r="AQ11" s="192">
        <v>4</v>
      </c>
      <c r="AR11" s="193" t="s">
        <v>170</v>
      </c>
      <c r="AS11" s="194">
        <f t="shared" si="2"/>
        <v>0</v>
      </c>
      <c r="AT11" s="194">
        <f t="shared" si="2"/>
        <v>0</v>
      </c>
      <c r="AU11" s="194">
        <f t="shared" si="2"/>
        <v>0</v>
      </c>
      <c r="AV11" s="194">
        <f t="shared" si="2"/>
        <v>0</v>
      </c>
      <c r="AW11" s="194">
        <f t="shared" si="2"/>
        <v>0</v>
      </c>
      <c r="AX11" s="194">
        <f t="shared" si="2"/>
        <v>0</v>
      </c>
      <c r="BA11" s="173">
        <v>4</v>
      </c>
      <c r="BB11" s="174" t="s">
        <v>191</v>
      </c>
      <c r="BC11" s="174">
        <v>270000</v>
      </c>
      <c r="BD11" s="174">
        <v>300000</v>
      </c>
      <c r="BE11" s="174">
        <v>150000</v>
      </c>
      <c r="BF11" s="174">
        <v>270000</v>
      </c>
      <c r="BK11" s="172" t="s">
        <v>192</v>
      </c>
    </row>
    <row r="12" spans="1:63" ht="15" x14ac:dyDescent="0.3">
      <c r="A12" s="175"/>
      <c r="B12" s="1"/>
      <c r="C12" s="1"/>
      <c r="D12" s="1"/>
      <c r="E12" s="1"/>
      <c r="F12" s="1"/>
      <c r="G12" s="1"/>
      <c r="H12" s="1"/>
      <c r="I12" s="1"/>
      <c r="J12" s="1"/>
      <c r="K12" s="1"/>
      <c r="L12" s="36" t="s">
        <v>157</v>
      </c>
      <c r="M12" s="1"/>
      <c r="N12" s="1"/>
      <c r="O12" s="1"/>
      <c r="P12" s="1"/>
      <c r="Q12" s="1"/>
      <c r="R12" s="1"/>
      <c r="S12" s="1"/>
      <c r="T12" s="1"/>
      <c r="U12" s="180"/>
      <c r="AC12" s="172" t="s">
        <v>206</v>
      </c>
      <c r="AD12" s="172" t="s">
        <v>207</v>
      </c>
      <c r="AF12" s="172">
        <v>5</v>
      </c>
      <c r="AG12" s="172" t="s">
        <v>208</v>
      </c>
      <c r="AH12" s="172">
        <v>2012</v>
      </c>
      <c r="AK12" s="172">
        <v>10</v>
      </c>
      <c r="AM12" s="191">
        <v>0.2</v>
      </c>
      <c r="AQ12" s="192">
        <v>5</v>
      </c>
      <c r="AR12" s="193" t="s">
        <v>171</v>
      </c>
      <c r="AS12" s="194">
        <f t="shared" si="2"/>
        <v>0</v>
      </c>
      <c r="AT12" s="194">
        <f t="shared" si="2"/>
        <v>0</v>
      </c>
      <c r="AU12" s="194">
        <f t="shared" si="2"/>
        <v>0</v>
      </c>
      <c r="AV12" s="194">
        <f t="shared" si="2"/>
        <v>0</v>
      </c>
      <c r="AW12" s="194">
        <f t="shared" si="2"/>
        <v>0</v>
      </c>
      <c r="AX12" s="194">
        <f t="shared" si="2"/>
        <v>0</v>
      </c>
      <c r="BA12" s="173">
        <v>5</v>
      </c>
      <c r="BB12" s="174" t="s">
        <v>191</v>
      </c>
      <c r="BC12" s="174">
        <v>270000</v>
      </c>
      <c r="BD12" s="174">
        <v>300000</v>
      </c>
      <c r="BE12" s="174">
        <v>150000</v>
      </c>
      <c r="BF12" s="174">
        <v>270000</v>
      </c>
      <c r="BK12" s="172" t="s">
        <v>192</v>
      </c>
    </row>
    <row r="13" spans="1:63" ht="14.5" thickBot="1" x14ac:dyDescent="0.35">
      <c r="A13" s="175"/>
      <c r="B13" s="2" t="s">
        <v>209</v>
      </c>
      <c r="C13" s="1"/>
      <c r="D13" s="1"/>
      <c r="E13" s="1"/>
      <c r="F13" s="1"/>
      <c r="G13" s="319"/>
      <c r="H13" s="319"/>
      <c r="I13" s="319"/>
      <c r="J13" s="319"/>
      <c r="L13" s="1"/>
      <c r="M13" s="1"/>
      <c r="N13" s="1"/>
      <c r="O13" s="1"/>
      <c r="P13" s="1"/>
      <c r="Q13" s="1"/>
      <c r="R13" s="1"/>
      <c r="S13" s="1"/>
      <c r="T13" s="1"/>
      <c r="U13" s="180"/>
      <c r="AC13" s="172" t="s">
        <v>177</v>
      </c>
      <c r="AD13" s="172" t="s">
        <v>210</v>
      </c>
      <c r="AF13" s="172">
        <v>6</v>
      </c>
      <c r="AG13" s="172" t="s">
        <v>211</v>
      </c>
      <c r="AH13" s="172">
        <v>2013</v>
      </c>
      <c r="AM13" s="191">
        <v>0.25</v>
      </c>
      <c r="AQ13" s="192">
        <v>6</v>
      </c>
      <c r="AR13" s="193" t="s">
        <v>172</v>
      </c>
      <c r="AS13" s="194">
        <f t="shared" si="2"/>
        <v>0</v>
      </c>
      <c r="AT13" s="194">
        <f t="shared" si="2"/>
        <v>0</v>
      </c>
      <c r="AU13" s="194">
        <f t="shared" si="2"/>
        <v>0</v>
      </c>
      <c r="AV13" s="194">
        <f t="shared" si="2"/>
        <v>0</v>
      </c>
      <c r="AW13" s="194">
        <f t="shared" si="2"/>
        <v>0</v>
      </c>
      <c r="AX13" s="194">
        <f t="shared" si="2"/>
        <v>0</v>
      </c>
      <c r="BA13" s="173">
        <v>6</v>
      </c>
      <c r="BB13" s="174" t="s">
        <v>191</v>
      </c>
      <c r="BC13" s="174">
        <v>270000</v>
      </c>
      <c r="BD13" s="174">
        <v>300000</v>
      </c>
      <c r="BE13" s="174">
        <v>150000</v>
      </c>
      <c r="BF13" s="174">
        <v>270000</v>
      </c>
      <c r="BK13" s="172" t="s">
        <v>192</v>
      </c>
    </row>
    <row r="14" spans="1:63" ht="14.5" thickTop="1" x14ac:dyDescent="0.3">
      <c r="A14" s="175"/>
      <c r="B14" s="1" t="s">
        <v>212</v>
      </c>
      <c r="C14" s="1"/>
      <c r="D14" s="182" t="s">
        <v>164</v>
      </c>
      <c r="E14" s="197">
        <v>7.4999999999999997E-2</v>
      </c>
      <c r="F14" s="1" t="s">
        <v>5</v>
      </c>
      <c r="G14" s="320"/>
      <c r="H14" s="321"/>
      <c r="I14" s="321"/>
      <c r="J14" s="321"/>
      <c r="L14" s="198"/>
      <c r="M14" s="198"/>
      <c r="N14" s="198"/>
      <c r="O14" s="198"/>
      <c r="P14" s="198"/>
      <c r="Q14" s="198"/>
      <c r="R14" s="199"/>
      <c r="S14" s="1"/>
      <c r="T14" s="1"/>
      <c r="U14" s="180"/>
      <c r="AC14" s="172" t="s">
        <v>213</v>
      </c>
      <c r="AD14" s="172" t="s">
        <v>214</v>
      </c>
      <c r="AF14" s="172">
        <v>7</v>
      </c>
      <c r="AG14" s="172" t="s">
        <v>215</v>
      </c>
      <c r="AH14" s="172">
        <v>2014</v>
      </c>
      <c r="AM14" s="191">
        <v>0.3</v>
      </c>
      <c r="AQ14" s="192">
        <v>7</v>
      </c>
      <c r="AR14" s="193" t="s">
        <v>173</v>
      </c>
      <c r="AS14" s="194">
        <f t="shared" si="2"/>
        <v>0</v>
      </c>
      <c r="AT14" s="194">
        <f t="shared" si="2"/>
        <v>0</v>
      </c>
      <c r="AU14" s="194">
        <f t="shared" si="2"/>
        <v>0</v>
      </c>
      <c r="AV14" s="194">
        <f t="shared" si="2"/>
        <v>0</v>
      </c>
      <c r="AW14" s="194">
        <f t="shared" si="2"/>
        <v>0</v>
      </c>
      <c r="AX14" s="194">
        <f t="shared" si="2"/>
        <v>0</v>
      </c>
      <c r="BA14" s="173">
        <v>7</v>
      </c>
      <c r="BB14" s="174" t="s">
        <v>191</v>
      </c>
      <c r="BC14" s="174">
        <v>270000</v>
      </c>
      <c r="BD14" s="174">
        <v>300000</v>
      </c>
      <c r="BE14" s="174">
        <v>150000</v>
      </c>
      <c r="BF14" s="174">
        <v>270000</v>
      </c>
      <c r="BK14" s="172" t="s">
        <v>192</v>
      </c>
    </row>
    <row r="15" spans="1:63" x14ac:dyDescent="0.3">
      <c r="A15" s="175"/>
      <c r="B15" s="172" t="s">
        <v>3</v>
      </c>
      <c r="D15" s="182" t="s">
        <v>164</v>
      </c>
      <c r="E15" s="190">
        <v>0.15</v>
      </c>
      <c r="G15" s="320"/>
      <c r="H15" s="321"/>
      <c r="I15" s="321"/>
      <c r="J15" s="321"/>
      <c r="L15" s="1"/>
      <c r="M15" s="2" t="s">
        <v>216</v>
      </c>
      <c r="N15" s="1"/>
      <c r="O15" s="1"/>
      <c r="P15" s="1"/>
      <c r="Q15" s="1"/>
      <c r="R15" s="200"/>
      <c r="S15" s="1"/>
      <c r="T15" s="1"/>
      <c r="U15" s="180"/>
      <c r="AC15" s="172" t="s">
        <v>217</v>
      </c>
      <c r="AD15" s="172" t="s">
        <v>218</v>
      </c>
      <c r="AF15" s="172">
        <v>8</v>
      </c>
      <c r="AG15" s="172" t="s">
        <v>219</v>
      </c>
      <c r="AH15" s="172">
        <v>2015</v>
      </c>
      <c r="AM15" s="191">
        <v>0.35</v>
      </c>
      <c r="AQ15" s="192">
        <v>8</v>
      </c>
      <c r="AR15" s="193" t="s">
        <v>174</v>
      </c>
      <c r="AS15" s="194">
        <f t="shared" si="2"/>
        <v>0</v>
      </c>
      <c r="AT15" s="194">
        <f t="shared" si="2"/>
        <v>0</v>
      </c>
      <c r="AU15" s="194">
        <f t="shared" si="2"/>
        <v>0</v>
      </c>
      <c r="AV15" s="194">
        <f t="shared" si="2"/>
        <v>0</v>
      </c>
      <c r="AW15" s="194">
        <f t="shared" si="2"/>
        <v>0</v>
      </c>
      <c r="AX15" s="194">
        <f t="shared" si="2"/>
        <v>0</v>
      </c>
      <c r="BA15" s="173">
        <v>8</v>
      </c>
      <c r="BB15" s="174" t="s">
        <v>191</v>
      </c>
      <c r="BC15" s="174">
        <v>270000</v>
      </c>
      <c r="BD15" s="174">
        <v>300000</v>
      </c>
      <c r="BE15" s="174">
        <v>150000</v>
      </c>
      <c r="BF15" s="174">
        <v>270000</v>
      </c>
      <c r="BK15" s="172" t="s">
        <v>192</v>
      </c>
    </row>
    <row r="16" spans="1:63" ht="14.5" thickBot="1" x14ac:dyDescent="0.35">
      <c r="A16" s="175"/>
      <c r="B16" s="1" t="s">
        <v>220</v>
      </c>
      <c r="C16" s="1"/>
      <c r="D16" s="182" t="s">
        <v>164</v>
      </c>
      <c r="E16" s="197">
        <v>0.125</v>
      </c>
      <c r="F16" s="1" t="s">
        <v>5</v>
      </c>
      <c r="G16" s="320"/>
      <c r="H16" s="321"/>
      <c r="I16" s="321"/>
      <c r="J16" s="321"/>
      <c r="L16" s="1"/>
      <c r="M16" s="1" t="s">
        <v>221</v>
      </c>
      <c r="N16" s="1"/>
      <c r="O16" s="1"/>
      <c r="P16" s="1" t="s">
        <v>164</v>
      </c>
      <c r="Q16" s="201">
        <v>10</v>
      </c>
      <c r="R16" s="200" t="s">
        <v>222</v>
      </c>
      <c r="S16" s="1"/>
      <c r="T16" s="1"/>
      <c r="U16" s="180"/>
      <c r="AC16" s="172" t="s">
        <v>223</v>
      </c>
      <c r="AD16" s="172" t="s">
        <v>224</v>
      </c>
      <c r="AF16" s="172">
        <v>9</v>
      </c>
      <c r="AG16" s="172" t="s">
        <v>225</v>
      </c>
      <c r="AH16" s="172">
        <v>2016</v>
      </c>
      <c r="AM16" s="191">
        <v>0.4</v>
      </c>
      <c r="AQ16" s="202">
        <v>9</v>
      </c>
      <c r="AR16" s="203" t="s">
        <v>175</v>
      </c>
      <c r="AS16" s="204">
        <f t="shared" si="2"/>
        <v>0</v>
      </c>
      <c r="AT16" s="204">
        <f t="shared" si="2"/>
        <v>0</v>
      </c>
      <c r="AU16" s="204">
        <f t="shared" si="2"/>
        <v>0</v>
      </c>
      <c r="AV16" s="204">
        <f t="shared" si="2"/>
        <v>0</v>
      </c>
      <c r="AW16" s="204">
        <f t="shared" si="2"/>
        <v>0</v>
      </c>
      <c r="AX16" s="204">
        <f t="shared" si="2"/>
        <v>0</v>
      </c>
      <c r="BA16" s="173">
        <v>9</v>
      </c>
      <c r="BB16" s="174" t="s">
        <v>191</v>
      </c>
      <c r="BC16" s="174">
        <v>270000</v>
      </c>
      <c r="BD16" s="174">
        <v>300000</v>
      </c>
      <c r="BE16" s="174">
        <v>150000</v>
      </c>
      <c r="BF16" s="174">
        <v>270000</v>
      </c>
      <c r="BK16" s="172" t="s">
        <v>192</v>
      </c>
    </row>
    <row r="17" spans="1:63" ht="14.5" thickBot="1" x14ac:dyDescent="0.35">
      <c r="A17" s="175"/>
      <c r="B17" s="1" t="s">
        <v>4</v>
      </c>
      <c r="C17" s="1"/>
      <c r="D17" s="182" t="s">
        <v>164</v>
      </c>
      <c r="E17" s="205">
        <v>15000</v>
      </c>
      <c r="F17" s="206" t="s">
        <v>6</v>
      </c>
      <c r="G17" s="322"/>
      <c r="H17" s="323">
        <v>0.5</v>
      </c>
      <c r="I17" s="323"/>
      <c r="J17" s="323"/>
      <c r="L17" s="1"/>
      <c r="M17" s="1" t="s">
        <v>226</v>
      </c>
      <c r="N17" s="1"/>
      <c r="O17" s="1"/>
      <c r="P17" s="1" t="s">
        <v>164</v>
      </c>
      <c r="Q17" s="201"/>
      <c r="R17" s="200" t="s">
        <v>227</v>
      </c>
      <c r="S17" s="1"/>
      <c r="T17" s="1"/>
      <c r="U17" s="180"/>
      <c r="AD17" s="172" t="s">
        <v>228</v>
      </c>
      <c r="AF17" s="172">
        <v>10</v>
      </c>
      <c r="AG17" s="172" t="s">
        <v>229</v>
      </c>
      <c r="AH17" s="172">
        <v>2017</v>
      </c>
      <c r="AM17" s="191">
        <v>0.45</v>
      </c>
      <c r="BA17" s="173">
        <v>10</v>
      </c>
      <c r="BB17" s="174" t="s">
        <v>191</v>
      </c>
      <c r="BC17" s="174">
        <v>270000</v>
      </c>
      <c r="BD17" s="174">
        <v>300000</v>
      </c>
      <c r="BE17" s="174">
        <v>150000</v>
      </c>
      <c r="BF17" s="174">
        <v>270000</v>
      </c>
      <c r="BK17" s="172" t="s">
        <v>192</v>
      </c>
    </row>
    <row r="18" spans="1:63" ht="14.5" thickBot="1" x14ac:dyDescent="0.35">
      <c r="A18" s="175"/>
      <c r="B18" s="1"/>
      <c r="C18" s="1"/>
      <c r="D18" s="1"/>
      <c r="E18" s="1"/>
      <c r="F18" s="1"/>
      <c r="G18" s="322"/>
      <c r="H18" s="324"/>
      <c r="I18" s="324"/>
      <c r="J18" s="324"/>
      <c r="K18" s="1"/>
      <c r="L18" s="207"/>
      <c r="M18" s="1" t="s">
        <v>347</v>
      </c>
      <c r="N18" s="1"/>
      <c r="O18" s="1"/>
      <c r="P18" s="1" t="s">
        <v>164</v>
      </c>
      <c r="Q18" s="411">
        <v>2</v>
      </c>
      <c r="R18" s="200" t="s">
        <v>348</v>
      </c>
      <c r="S18" s="1"/>
      <c r="T18" s="1"/>
      <c r="U18" s="180"/>
      <c r="AF18" s="172">
        <v>11</v>
      </c>
      <c r="AG18" s="172" t="s">
        <v>230</v>
      </c>
      <c r="AH18" s="172">
        <v>2018</v>
      </c>
      <c r="AM18" s="191">
        <v>0.5</v>
      </c>
      <c r="AQ18" s="184" t="s">
        <v>7</v>
      </c>
      <c r="AR18" s="184" t="s">
        <v>186</v>
      </c>
      <c r="AS18" s="184">
        <f>AS7</f>
        <v>2019</v>
      </c>
      <c r="AT18" s="184">
        <f>AS18+1</f>
        <v>2020</v>
      </c>
      <c r="AU18" s="184">
        <f t="shared" ref="AU18" si="3">AT18+1</f>
        <v>2021</v>
      </c>
      <c r="AV18" s="184">
        <f>AU18+1</f>
        <v>2022</v>
      </c>
      <c r="AW18" s="184">
        <f>AV18+1</f>
        <v>2023</v>
      </c>
      <c r="AX18" s="184">
        <f t="shared" ref="AX18" si="4">AW18+1</f>
        <v>2024</v>
      </c>
      <c r="BA18" s="173">
        <v>11</v>
      </c>
      <c r="BB18" s="174" t="s">
        <v>191</v>
      </c>
      <c r="BC18" s="174">
        <v>270000</v>
      </c>
      <c r="BD18" s="174">
        <v>300000</v>
      </c>
      <c r="BE18" s="174">
        <v>150000</v>
      </c>
      <c r="BF18" s="174">
        <v>270000</v>
      </c>
      <c r="BK18" s="172" t="s">
        <v>192</v>
      </c>
    </row>
    <row r="19" spans="1:63" ht="14.5" thickBot="1" x14ac:dyDescent="0.35">
      <c r="A19" s="175"/>
      <c r="B19" s="2" t="s">
        <v>231</v>
      </c>
      <c r="C19" s="2"/>
      <c r="D19" s="1"/>
      <c r="E19" s="1"/>
      <c r="F19" s="1"/>
      <c r="G19" s="1"/>
      <c r="H19" s="1"/>
      <c r="I19" s="1"/>
      <c r="J19" s="1"/>
      <c r="K19" s="1"/>
      <c r="L19" s="207"/>
      <c r="M19" s="1" t="s">
        <v>232</v>
      </c>
      <c r="N19" s="1"/>
      <c r="O19" s="1"/>
      <c r="P19" s="1" t="s">
        <v>164</v>
      </c>
      <c r="Q19" s="208">
        <f>K55</f>
        <v>6320315448</v>
      </c>
      <c r="R19" s="200"/>
      <c r="S19" s="1"/>
      <c r="T19" s="1"/>
      <c r="U19" s="180"/>
      <c r="AC19" s="408" t="s">
        <v>345</v>
      </c>
      <c r="AD19" s="409">
        <v>300000000</v>
      </c>
      <c r="AF19" s="172">
        <v>12</v>
      </c>
      <c r="AG19" s="172" t="s">
        <v>233</v>
      </c>
      <c r="AH19" s="172">
        <v>2019</v>
      </c>
      <c r="AM19" s="191">
        <v>0.55000000000000004</v>
      </c>
      <c r="AQ19" s="187">
        <v>1</v>
      </c>
      <c r="AR19" s="188" t="s">
        <v>167</v>
      </c>
      <c r="AS19" s="189">
        <f>IF(AS8&gt;1,AS8/5,0)</f>
        <v>0</v>
      </c>
      <c r="AT19" s="189">
        <f>IF(AS19&gt;1,AS19,AT8/5)</f>
        <v>0</v>
      </c>
      <c r="AU19" s="189">
        <f t="shared" ref="AU19:AX27" si="5">IF(AT19&gt;1,AT19,AU8/5)</f>
        <v>0</v>
      </c>
      <c r="AV19" s="189">
        <f t="shared" si="5"/>
        <v>0</v>
      </c>
      <c r="AW19" s="189">
        <f t="shared" si="5"/>
        <v>0</v>
      </c>
      <c r="AX19" s="189">
        <f t="shared" si="5"/>
        <v>0</v>
      </c>
      <c r="BA19" s="173">
        <v>12</v>
      </c>
      <c r="BB19" s="174" t="s">
        <v>191</v>
      </c>
      <c r="BC19" s="174">
        <v>270000</v>
      </c>
      <c r="BD19" s="174">
        <v>300000</v>
      </c>
      <c r="BE19" s="174">
        <v>150000</v>
      </c>
      <c r="BF19" s="174">
        <v>270000</v>
      </c>
      <c r="BK19" s="172" t="s">
        <v>192</v>
      </c>
    </row>
    <row r="20" spans="1:63" ht="14.5" thickBot="1" x14ac:dyDescent="0.35">
      <c r="A20" s="175"/>
      <c r="B20" s="3"/>
      <c r="C20" s="184" t="s">
        <v>7</v>
      </c>
      <c r="D20" s="184" t="s">
        <v>186</v>
      </c>
      <c r="E20" s="184">
        <f>I10</f>
        <v>2019</v>
      </c>
      <c r="F20" s="184">
        <f>E20+1</f>
        <v>2020</v>
      </c>
      <c r="G20" s="184">
        <f t="shared" ref="G20:J20" si="6">F20+1</f>
        <v>2021</v>
      </c>
      <c r="H20" s="184">
        <f>G20+1</f>
        <v>2022</v>
      </c>
      <c r="I20" s="184">
        <f>H20+1</f>
        <v>2023</v>
      </c>
      <c r="J20" s="184">
        <f t="shared" si="6"/>
        <v>2024</v>
      </c>
      <c r="K20" s="1"/>
      <c r="L20" s="207"/>
      <c r="M20" s="1" t="s">
        <v>234</v>
      </c>
      <c r="N20" s="1"/>
      <c r="O20" s="1"/>
      <c r="P20" s="1" t="s">
        <v>164</v>
      </c>
      <c r="Q20" s="208">
        <f>-K61-K63</f>
        <v>-360000000</v>
      </c>
      <c r="R20" s="200"/>
      <c r="S20" s="1"/>
      <c r="T20" s="1"/>
      <c r="U20" s="180"/>
      <c r="V20" s="209"/>
      <c r="W20" s="210"/>
      <c r="X20" s="210"/>
      <c r="AF20" s="172">
        <v>13</v>
      </c>
      <c r="AH20" s="172">
        <v>2020</v>
      </c>
      <c r="AM20" s="191">
        <v>0.6</v>
      </c>
      <c r="AQ20" s="192">
        <v>2</v>
      </c>
      <c r="AR20" s="193" t="s">
        <v>168</v>
      </c>
      <c r="AS20" s="194">
        <f t="shared" ref="AS20:AS27" si="7">IF(AS9&gt;1,AS9/5,0)</f>
        <v>0</v>
      </c>
      <c r="AT20" s="194">
        <f t="shared" ref="AT20:AT27" si="8">IF(AS20&gt;1,AS20,AT9/5)</f>
        <v>0</v>
      </c>
      <c r="AU20" s="194">
        <f t="shared" si="5"/>
        <v>0</v>
      </c>
      <c r="AV20" s="194">
        <f t="shared" si="5"/>
        <v>0</v>
      </c>
      <c r="AW20" s="194">
        <f t="shared" si="5"/>
        <v>0</v>
      </c>
      <c r="AX20" s="194">
        <f t="shared" si="5"/>
        <v>0</v>
      </c>
      <c r="BA20" s="173">
        <v>13</v>
      </c>
      <c r="BB20" s="174" t="s">
        <v>191</v>
      </c>
      <c r="BC20" s="174">
        <v>270000</v>
      </c>
      <c r="BD20" s="174">
        <v>300000</v>
      </c>
      <c r="BE20" s="174">
        <v>150000</v>
      </c>
      <c r="BF20" s="174">
        <v>270000</v>
      </c>
      <c r="BK20" s="172" t="s">
        <v>192</v>
      </c>
    </row>
    <row r="21" spans="1:63" ht="14.5" thickBot="1" x14ac:dyDescent="0.35">
      <c r="A21" s="175"/>
      <c r="B21" s="211"/>
      <c r="C21" s="187">
        <v>1</v>
      </c>
      <c r="D21" s="188" t="s">
        <v>167</v>
      </c>
      <c r="E21" s="212"/>
      <c r="F21" s="213"/>
      <c r="G21" s="213"/>
      <c r="H21" s="213"/>
      <c r="I21" s="213"/>
      <c r="J21" s="213"/>
      <c r="K21" s="214"/>
      <c r="L21" s="207"/>
      <c r="M21" s="1" t="s">
        <v>235</v>
      </c>
      <c r="N21" s="1"/>
      <c r="O21" s="1"/>
      <c r="P21" s="1" t="s">
        <v>164</v>
      </c>
      <c r="Q21" s="215">
        <f>-K58-K59-K60</f>
        <v>-1225000000</v>
      </c>
      <c r="R21" s="200"/>
      <c r="S21" s="1"/>
      <c r="T21" s="1"/>
      <c r="U21" s="180"/>
      <c r="V21" s="216"/>
      <c r="W21" s="217"/>
      <c r="X21" s="216"/>
      <c r="AF21" s="172">
        <v>14</v>
      </c>
      <c r="AH21" s="172">
        <v>2021</v>
      </c>
      <c r="AM21" s="191">
        <v>0.65</v>
      </c>
      <c r="AQ21" s="192">
        <v>3</v>
      </c>
      <c r="AR21" s="193" t="s">
        <v>169</v>
      </c>
      <c r="AS21" s="194">
        <f t="shared" si="7"/>
        <v>0</v>
      </c>
      <c r="AT21" s="194">
        <f t="shared" si="8"/>
        <v>0</v>
      </c>
      <c r="AU21" s="194">
        <f t="shared" si="5"/>
        <v>0</v>
      </c>
      <c r="AV21" s="194">
        <f t="shared" si="5"/>
        <v>0</v>
      </c>
      <c r="AW21" s="194">
        <f t="shared" si="5"/>
        <v>0</v>
      </c>
      <c r="AX21" s="194">
        <f t="shared" si="5"/>
        <v>0</v>
      </c>
      <c r="BA21" s="173">
        <v>14</v>
      </c>
      <c r="BB21" s="174" t="s">
        <v>191</v>
      </c>
      <c r="BC21" s="174">
        <v>270000</v>
      </c>
      <c r="BD21" s="174">
        <v>300000</v>
      </c>
      <c r="BE21" s="174">
        <v>150000</v>
      </c>
      <c r="BF21" s="174">
        <v>270000</v>
      </c>
      <c r="BK21" s="172" t="s">
        <v>192</v>
      </c>
    </row>
    <row r="22" spans="1:63" ht="14.5" thickBot="1" x14ac:dyDescent="0.35">
      <c r="A22" s="175"/>
      <c r="B22" s="211"/>
      <c r="C22" s="192">
        <v>2</v>
      </c>
      <c r="D22" s="193" t="s">
        <v>168</v>
      </c>
      <c r="E22" s="212"/>
      <c r="F22" s="218"/>
      <c r="G22" s="218"/>
      <c r="H22" s="218"/>
      <c r="I22" s="218"/>
      <c r="J22" s="218"/>
      <c r="K22" s="214"/>
      <c r="L22" s="207"/>
      <c r="M22" s="1" t="s">
        <v>236</v>
      </c>
      <c r="N22" s="1"/>
      <c r="O22" s="1"/>
      <c r="P22" s="1" t="s">
        <v>164</v>
      </c>
      <c r="Q22" s="219">
        <f>-K64-K65-K66</f>
        <v>-611724154.85000002</v>
      </c>
      <c r="R22" s="200"/>
      <c r="S22" s="1"/>
      <c r="T22" s="1"/>
      <c r="U22" s="180"/>
      <c r="V22" s="210"/>
      <c r="W22" s="220"/>
      <c r="X22" s="205"/>
      <c r="AF22" s="172">
        <v>15</v>
      </c>
      <c r="AH22" s="172">
        <v>2022</v>
      </c>
      <c r="AM22" s="191">
        <v>0.7</v>
      </c>
      <c r="AQ22" s="192">
        <v>4</v>
      </c>
      <c r="AR22" s="193" t="s">
        <v>170</v>
      </c>
      <c r="AS22" s="194">
        <f t="shared" si="7"/>
        <v>0</v>
      </c>
      <c r="AT22" s="194">
        <f t="shared" si="8"/>
        <v>0</v>
      </c>
      <c r="AU22" s="194">
        <f t="shared" si="5"/>
        <v>0</v>
      </c>
      <c r="AV22" s="194">
        <f t="shared" si="5"/>
        <v>0</v>
      </c>
      <c r="AW22" s="194">
        <f t="shared" si="5"/>
        <v>0</v>
      </c>
      <c r="AX22" s="194">
        <f t="shared" si="5"/>
        <v>0</v>
      </c>
      <c r="BA22" s="173">
        <v>15</v>
      </c>
      <c r="BB22" s="174" t="s">
        <v>191</v>
      </c>
      <c r="BC22" s="174">
        <v>270000</v>
      </c>
      <c r="BD22" s="174">
        <v>300000</v>
      </c>
      <c r="BE22" s="174">
        <v>150000</v>
      </c>
      <c r="BF22" s="174">
        <v>270000</v>
      </c>
      <c r="BK22" s="172" t="s">
        <v>192</v>
      </c>
    </row>
    <row r="23" spans="1:63" x14ac:dyDescent="0.3">
      <c r="A23" s="175"/>
      <c r="B23" s="211"/>
      <c r="C23" s="192">
        <v>3</v>
      </c>
      <c r="D23" s="193" t="s">
        <v>169</v>
      </c>
      <c r="E23" s="212"/>
      <c r="F23" s="218"/>
      <c r="G23" s="218"/>
      <c r="H23" s="218"/>
      <c r="I23" s="218"/>
      <c r="J23" s="218"/>
      <c r="K23" s="214"/>
      <c r="L23" s="207"/>
      <c r="M23" s="1" t="s">
        <v>237</v>
      </c>
      <c r="N23" s="1"/>
      <c r="O23" s="1"/>
      <c r="P23" s="1" t="s">
        <v>164</v>
      </c>
      <c r="Q23" s="208">
        <f>K74</f>
        <v>394905634.53812498</v>
      </c>
      <c r="R23" s="200"/>
      <c r="S23" s="1"/>
      <c r="T23" s="1"/>
      <c r="U23" s="180"/>
      <c r="V23" s="205"/>
      <c r="W23" s="220"/>
      <c r="X23" s="205"/>
      <c r="AF23" s="172">
        <v>16</v>
      </c>
      <c r="AH23" s="172">
        <v>2023</v>
      </c>
      <c r="AM23" s="191">
        <v>0.75</v>
      </c>
      <c r="AQ23" s="192">
        <v>5</v>
      </c>
      <c r="AR23" s="193" t="s">
        <v>171</v>
      </c>
      <c r="AS23" s="194">
        <f t="shared" si="7"/>
        <v>0</v>
      </c>
      <c r="AT23" s="194">
        <f t="shared" si="8"/>
        <v>0</v>
      </c>
      <c r="AU23" s="194">
        <f t="shared" si="5"/>
        <v>0</v>
      </c>
      <c r="AV23" s="194">
        <f t="shared" si="5"/>
        <v>0</v>
      </c>
      <c r="AW23" s="194">
        <f t="shared" si="5"/>
        <v>0</v>
      </c>
      <c r="AX23" s="194">
        <f t="shared" si="5"/>
        <v>0</v>
      </c>
      <c r="BA23" s="173">
        <v>16</v>
      </c>
      <c r="BB23" s="174" t="s">
        <v>191</v>
      </c>
      <c r="BC23" s="174">
        <v>270000</v>
      </c>
      <c r="BD23" s="174">
        <v>300000</v>
      </c>
      <c r="BE23" s="174">
        <v>150000</v>
      </c>
      <c r="BF23" s="174">
        <v>270000</v>
      </c>
      <c r="BK23" s="172" t="s">
        <v>192</v>
      </c>
    </row>
    <row r="24" spans="1:63" ht="14.5" thickBot="1" x14ac:dyDescent="0.35">
      <c r="A24" s="175"/>
      <c r="B24" s="211"/>
      <c r="C24" s="192">
        <v>4</v>
      </c>
      <c r="D24" s="193" t="s">
        <v>170</v>
      </c>
      <c r="E24" s="218"/>
      <c r="F24" s="218"/>
      <c r="G24" s="218"/>
      <c r="H24" s="218"/>
      <c r="I24" s="218"/>
      <c r="J24" s="218"/>
      <c r="K24" s="214"/>
      <c r="L24" s="207"/>
      <c r="M24" s="221"/>
      <c r="N24" s="221" t="s">
        <v>238</v>
      </c>
      <c r="O24" s="221"/>
      <c r="P24" s="221"/>
      <c r="Q24" s="222">
        <f>SUM(Q19:Q23)</f>
        <v>4518496927.6881247</v>
      </c>
      <c r="R24" s="223"/>
      <c r="S24" s="1"/>
      <c r="T24" s="1"/>
      <c r="U24" s="180"/>
      <c r="V24" s="205"/>
      <c r="W24" s="220"/>
      <c r="X24" s="205"/>
      <c r="AF24" s="172">
        <v>17</v>
      </c>
      <c r="AH24" s="172">
        <v>2024</v>
      </c>
      <c r="AM24" s="191">
        <v>0.8</v>
      </c>
      <c r="AQ24" s="192">
        <v>6</v>
      </c>
      <c r="AR24" s="193" t="s">
        <v>172</v>
      </c>
      <c r="AS24" s="194">
        <f t="shared" si="7"/>
        <v>0</v>
      </c>
      <c r="AT24" s="194">
        <f t="shared" si="8"/>
        <v>0</v>
      </c>
      <c r="AU24" s="194">
        <f t="shared" si="5"/>
        <v>0</v>
      </c>
      <c r="AV24" s="194">
        <f t="shared" si="5"/>
        <v>0</v>
      </c>
      <c r="AW24" s="194">
        <f t="shared" si="5"/>
        <v>0</v>
      </c>
      <c r="AX24" s="194">
        <f t="shared" si="5"/>
        <v>0</v>
      </c>
      <c r="BA24" s="173">
        <v>17</v>
      </c>
      <c r="BB24" s="174" t="s">
        <v>191</v>
      </c>
      <c r="BC24" s="174">
        <v>270000</v>
      </c>
      <c r="BD24" s="174">
        <v>300000</v>
      </c>
      <c r="BE24" s="174">
        <v>150000</v>
      </c>
      <c r="BF24" s="174">
        <v>270000</v>
      </c>
      <c r="BK24" s="172" t="s">
        <v>192</v>
      </c>
    </row>
    <row r="25" spans="1:63" ht="14.5" thickTop="1" x14ac:dyDescent="0.3">
      <c r="A25" s="175"/>
      <c r="B25" s="211"/>
      <c r="C25" s="192">
        <v>5</v>
      </c>
      <c r="D25" s="193" t="s">
        <v>171</v>
      </c>
      <c r="E25" s="218"/>
      <c r="F25" s="218"/>
      <c r="G25" s="218"/>
      <c r="H25" s="218"/>
      <c r="I25" s="218"/>
      <c r="J25" s="218"/>
      <c r="K25" s="214"/>
      <c r="L25" s="207"/>
      <c r="M25" s="1"/>
      <c r="N25" s="1"/>
      <c r="O25" s="1"/>
      <c r="P25" s="210"/>
      <c r="Q25" s="1"/>
      <c r="R25" s="200"/>
      <c r="S25" s="1"/>
      <c r="T25" s="1"/>
      <c r="U25" s="180"/>
      <c r="V25" s="205"/>
      <c r="W25" s="220"/>
      <c r="X25" s="205"/>
      <c r="AF25" s="172">
        <v>18</v>
      </c>
      <c r="AH25" s="172">
        <v>2025</v>
      </c>
      <c r="AM25" s="191">
        <v>0.85</v>
      </c>
      <c r="AQ25" s="192">
        <v>7</v>
      </c>
      <c r="AR25" s="193" t="s">
        <v>173</v>
      </c>
      <c r="AS25" s="194">
        <f t="shared" si="7"/>
        <v>0</v>
      </c>
      <c r="AT25" s="194">
        <f t="shared" si="8"/>
        <v>0</v>
      </c>
      <c r="AU25" s="194">
        <f t="shared" si="5"/>
        <v>0</v>
      </c>
      <c r="AV25" s="194">
        <f t="shared" si="5"/>
        <v>0</v>
      </c>
      <c r="AW25" s="194">
        <f t="shared" si="5"/>
        <v>0</v>
      </c>
      <c r="AX25" s="194">
        <f t="shared" si="5"/>
        <v>0</v>
      </c>
      <c r="BA25" s="173">
        <v>18</v>
      </c>
      <c r="BB25" s="174" t="s">
        <v>191</v>
      </c>
      <c r="BC25" s="174">
        <v>270000</v>
      </c>
      <c r="BD25" s="174">
        <v>300000</v>
      </c>
      <c r="BE25" s="174">
        <v>150000</v>
      </c>
      <c r="BF25" s="174">
        <v>270000</v>
      </c>
      <c r="BK25" s="172" t="s">
        <v>192</v>
      </c>
    </row>
    <row r="26" spans="1:63" x14ac:dyDescent="0.3">
      <c r="A26" s="175"/>
      <c r="B26" s="211"/>
      <c r="C26" s="192">
        <v>6</v>
      </c>
      <c r="D26" s="193" t="s">
        <v>172</v>
      </c>
      <c r="E26" s="218"/>
      <c r="F26" s="218"/>
      <c r="G26" s="218"/>
      <c r="H26" s="218"/>
      <c r="I26" s="218"/>
      <c r="J26" s="218"/>
      <c r="K26" s="214"/>
      <c r="L26" s="207"/>
      <c r="M26" s="1" t="s">
        <v>160</v>
      </c>
      <c r="N26" s="1"/>
      <c r="O26" s="1"/>
      <c r="P26" s="1" t="s">
        <v>164</v>
      </c>
      <c r="Q26" s="224">
        <f>NPV(E14,E75:J75)</f>
        <v>2918316262.9397392</v>
      </c>
      <c r="R26" s="200"/>
      <c r="S26" s="1"/>
      <c r="T26" s="1"/>
      <c r="U26" s="180"/>
      <c r="V26" s="210"/>
      <c r="W26" s="220"/>
      <c r="X26" s="205"/>
      <c r="AF26" s="172">
        <v>19</v>
      </c>
      <c r="AM26" s="191">
        <v>0.9</v>
      </c>
      <c r="AQ26" s="192">
        <v>8</v>
      </c>
      <c r="AR26" s="193" t="s">
        <v>174</v>
      </c>
      <c r="AS26" s="194">
        <f t="shared" si="7"/>
        <v>0</v>
      </c>
      <c r="AT26" s="194">
        <f t="shared" si="8"/>
        <v>0</v>
      </c>
      <c r="AU26" s="194">
        <f t="shared" si="5"/>
        <v>0</v>
      </c>
      <c r="AV26" s="194">
        <f t="shared" si="5"/>
        <v>0</v>
      </c>
      <c r="AW26" s="194">
        <f t="shared" si="5"/>
        <v>0</v>
      </c>
      <c r="AX26" s="194">
        <f t="shared" si="5"/>
        <v>0</v>
      </c>
      <c r="BA26" s="173">
        <v>19</v>
      </c>
      <c r="BB26" s="174" t="s">
        <v>191</v>
      </c>
      <c r="BC26" s="174">
        <v>270000</v>
      </c>
      <c r="BD26" s="174">
        <v>300000</v>
      </c>
      <c r="BE26" s="174">
        <v>150000</v>
      </c>
      <c r="BF26" s="174">
        <v>270000</v>
      </c>
      <c r="BK26" s="172" t="s">
        <v>192</v>
      </c>
    </row>
    <row r="27" spans="1:63" ht="14.5" thickBot="1" x14ac:dyDescent="0.35">
      <c r="A27" s="175"/>
      <c r="B27" s="211"/>
      <c r="C27" s="192">
        <v>7</v>
      </c>
      <c r="D27" s="193" t="s">
        <v>239</v>
      </c>
      <c r="E27" s="218"/>
      <c r="F27" s="218"/>
      <c r="G27" s="218"/>
      <c r="H27" s="218"/>
      <c r="I27" s="218"/>
      <c r="J27" s="218"/>
      <c r="K27" s="214"/>
      <c r="L27" s="207"/>
      <c r="M27" s="1" t="s">
        <v>143</v>
      </c>
      <c r="N27" s="1"/>
      <c r="O27" s="1"/>
      <c r="P27" s="1" t="s">
        <v>164</v>
      </c>
      <c r="Q27" s="225">
        <f>N70</f>
        <v>0.87506204191123116</v>
      </c>
      <c r="R27" s="200"/>
      <c r="S27" s="1"/>
      <c r="T27" s="1"/>
      <c r="U27" s="180"/>
      <c r="V27" s="210"/>
      <c r="W27" s="220"/>
      <c r="X27" s="205"/>
      <c r="AF27" s="172">
        <v>20</v>
      </c>
      <c r="AM27" s="191">
        <v>0.95</v>
      </c>
      <c r="AQ27" s="202">
        <v>9</v>
      </c>
      <c r="AR27" s="203" t="s">
        <v>175</v>
      </c>
      <c r="AS27" s="226">
        <f t="shared" si="7"/>
        <v>0</v>
      </c>
      <c r="AT27" s="226">
        <f t="shared" si="8"/>
        <v>0</v>
      </c>
      <c r="AU27" s="226">
        <f t="shared" si="5"/>
        <v>0</v>
      </c>
      <c r="AV27" s="226">
        <f t="shared" si="5"/>
        <v>0</v>
      </c>
      <c r="AW27" s="226">
        <f t="shared" si="5"/>
        <v>0</v>
      </c>
      <c r="AX27" s="226">
        <f t="shared" si="5"/>
        <v>0</v>
      </c>
      <c r="BA27" s="173">
        <v>20</v>
      </c>
      <c r="BB27" s="174" t="s">
        <v>191</v>
      </c>
      <c r="BC27" s="174">
        <v>270000</v>
      </c>
      <c r="BD27" s="174">
        <v>300000</v>
      </c>
      <c r="BE27" s="174">
        <v>150000</v>
      </c>
      <c r="BF27" s="174">
        <v>270000</v>
      </c>
      <c r="BK27" s="172" t="s">
        <v>192</v>
      </c>
    </row>
    <row r="28" spans="1:63" ht="17.5" x14ac:dyDescent="0.3">
      <c r="A28" s="175"/>
      <c r="B28" s="211"/>
      <c r="C28" s="192">
        <v>8</v>
      </c>
      <c r="D28" s="193" t="s">
        <v>174</v>
      </c>
      <c r="E28" s="218"/>
      <c r="F28" s="218"/>
      <c r="G28" s="218"/>
      <c r="H28" s="218"/>
      <c r="I28" s="218"/>
      <c r="J28" s="218"/>
      <c r="K28" s="214"/>
      <c r="L28" s="227">
        <f>MATCH(TRUE,E76:J76,0)</f>
        <v>3</v>
      </c>
      <c r="M28" s="1" t="s">
        <v>240</v>
      </c>
      <c r="N28" s="1"/>
      <c r="O28" s="1"/>
      <c r="P28" s="1" t="s">
        <v>164</v>
      </c>
      <c r="Q28" s="228">
        <f ca="1">(L28-1+OFFSET(E75,0,L28)/OFFSET(E69,0,L28))*12</f>
        <v>30.704830454147647</v>
      </c>
      <c r="R28" s="200" t="s">
        <v>180</v>
      </c>
      <c r="S28" s="1"/>
      <c r="T28" s="1"/>
      <c r="U28" s="180"/>
      <c r="V28" s="205"/>
      <c r="W28" s="220"/>
      <c r="X28" s="205"/>
      <c r="AF28" s="172">
        <v>21</v>
      </c>
      <c r="AM28" s="191">
        <v>1</v>
      </c>
      <c r="BA28" s="173">
        <v>21</v>
      </c>
      <c r="BB28" s="174" t="s">
        <v>191</v>
      </c>
      <c r="BC28" s="174">
        <v>270000</v>
      </c>
      <c r="BD28" s="174">
        <v>300000</v>
      </c>
      <c r="BE28" s="174">
        <v>150000</v>
      </c>
      <c r="BF28" s="174">
        <v>270000</v>
      </c>
      <c r="BK28" s="172" t="s">
        <v>192</v>
      </c>
    </row>
    <row r="29" spans="1:63" ht="14.5" thickBot="1" x14ac:dyDescent="0.35">
      <c r="A29" s="175"/>
      <c r="B29" s="211"/>
      <c r="C29" s="202">
        <v>9</v>
      </c>
      <c r="D29" s="203" t="s">
        <v>175</v>
      </c>
      <c r="E29" s="229"/>
      <c r="F29" s="229"/>
      <c r="G29" s="229"/>
      <c r="H29" s="229"/>
      <c r="I29" s="229"/>
      <c r="J29" s="229"/>
      <c r="K29" s="214"/>
      <c r="L29" s="230"/>
      <c r="M29" s="231"/>
      <c r="N29" s="231"/>
      <c r="O29" s="231"/>
      <c r="P29" s="232"/>
      <c r="Q29" s="231"/>
      <c r="R29" s="233"/>
      <c r="S29" s="1"/>
      <c r="T29" s="1"/>
      <c r="U29" s="180"/>
      <c r="V29" s="205"/>
      <c r="W29" s="220"/>
      <c r="X29" s="205"/>
      <c r="AF29" s="172">
        <v>22</v>
      </c>
      <c r="BA29" s="173">
        <v>22</v>
      </c>
      <c r="BB29" s="174" t="s">
        <v>191</v>
      </c>
      <c r="BC29" s="174">
        <v>270000</v>
      </c>
      <c r="BD29" s="174">
        <v>300000</v>
      </c>
      <c r="BE29" s="174">
        <v>150000</v>
      </c>
      <c r="BF29" s="174">
        <v>270000</v>
      </c>
      <c r="BK29" s="172" t="s">
        <v>192</v>
      </c>
    </row>
    <row r="30" spans="1:63" x14ac:dyDescent="0.3">
      <c r="A30" s="175"/>
      <c r="B30" s="1"/>
      <c r="C30" s="1"/>
      <c r="D30" s="1"/>
      <c r="E30" s="1"/>
      <c r="F30" s="1"/>
      <c r="G30" s="1"/>
      <c r="H30" s="1"/>
      <c r="I30" s="1"/>
      <c r="J30" s="1"/>
      <c r="K30" s="1"/>
      <c r="L30" s="216"/>
      <c r="M30" s="217"/>
      <c r="N30" s="216"/>
      <c r="O30" s="234"/>
      <c r="P30" s="210"/>
      <c r="Q30" s="210"/>
      <c r="R30" s="210"/>
      <c r="S30" s="1"/>
      <c r="T30" s="1"/>
      <c r="U30" s="180"/>
      <c r="V30" s="210"/>
      <c r="W30" s="220"/>
      <c r="X30" s="205"/>
      <c r="AF30" s="172">
        <v>23</v>
      </c>
      <c r="BA30" s="173">
        <v>23</v>
      </c>
      <c r="BB30" s="174" t="s">
        <v>191</v>
      </c>
      <c r="BC30" s="174">
        <v>270000</v>
      </c>
      <c r="BD30" s="174">
        <v>300000</v>
      </c>
      <c r="BE30" s="174">
        <v>150000</v>
      </c>
      <c r="BF30" s="174">
        <v>270000</v>
      </c>
      <c r="BK30" s="172" t="s">
        <v>192</v>
      </c>
    </row>
    <row r="31" spans="1:63" ht="14.5" thickBot="1" x14ac:dyDescent="0.35">
      <c r="A31" s="175"/>
      <c r="B31" s="2" t="s">
        <v>182</v>
      </c>
      <c r="C31" s="1"/>
      <c r="D31" s="1"/>
      <c r="E31" s="1"/>
      <c r="F31" s="1"/>
      <c r="G31" s="1"/>
      <c r="H31" s="1"/>
      <c r="I31" s="1"/>
      <c r="J31" s="1"/>
      <c r="K31" s="1"/>
      <c r="L31" s="210"/>
      <c r="M31" s="220"/>
      <c r="N31" s="235"/>
      <c r="O31" s="235"/>
      <c r="P31" s="210"/>
      <c r="Q31" s="1"/>
      <c r="R31" s="1"/>
      <c r="S31" s="1"/>
      <c r="T31" s="1"/>
      <c r="U31" s="180"/>
      <c r="V31" s="210"/>
      <c r="W31" s="210"/>
      <c r="X31" s="210"/>
      <c r="AF31" s="172">
        <v>24</v>
      </c>
      <c r="BA31" s="173">
        <v>24</v>
      </c>
      <c r="BB31" s="174" t="s">
        <v>191</v>
      </c>
      <c r="BC31" s="174">
        <v>270000</v>
      </c>
      <c r="BD31" s="174">
        <v>300000</v>
      </c>
      <c r="BE31" s="174">
        <v>150000</v>
      </c>
      <c r="BF31" s="174">
        <v>270000</v>
      </c>
      <c r="BK31" s="172" t="s">
        <v>192</v>
      </c>
    </row>
    <row r="32" spans="1:63" ht="14.5" thickBot="1" x14ac:dyDescent="0.35">
      <c r="A32" s="175"/>
      <c r="B32" s="1"/>
      <c r="C32" s="184" t="s">
        <v>7</v>
      </c>
      <c r="D32" s="184" t="s">
        <v>186</v>
      </c>
      <c r="E32" s="184">
        <f>E20</f>
        <v>2019</v>
      </c>
      <c r="F32" s="184">
        <f>E32+1</f>
        <v>2020</v>
      </c>
      <c r="G32" s="184">
        <f t="shared" ref="G32:J32" si="9">F32+1</f>
        <v>2021</v>
      </c>
      <c r="H32" s="184">
        <f>G32+1</f>
        <v>2022</v>
      </c>
      <c r="I32" s="184">
        <f>H32+1</f>
        <v>2023</v>
      </c>
      <c r="J32" s="184">
        <f t="shared" si="9"/>
        <v>2024</v>
      </c>
      <c r="K32" s="1"/>
      <c r="M32" s="2" t="s">
        <v>241</v>
      </c>
      <c r="N32" s="210"/>
      <c r="O32" s="1"/>
      <c r="P32" s="1"/>
      <c r="Q32" s="2" t="s">
        <v>242</v>
      </c>
      <c r="R32" s="1"/>
      <c r="S32" s="1"/>
      <c r="T32" s="1"/>
      <c r="U32" s="180"/>
      <c r="V32" s="216"/>
      <c r="W32" s="236"/>
      <c r="X32" s="210"/>
      <c r="AF32" s="172">
        <v>25</v>
      </c>
      <c r="BA32" s="173">
        <v>25</v>
      </c>
      <c r="BB32" s="174" t="s">
        <v>191</v>
      </c>
      <c r="BC32" s="174">
        <v>270000</v>
      </c>
      <c r="BD32" s="174">
        <v>300000</v>
      </c>
      <c r="BE32" s="174">
        <v>150000</v>
      </c>
      <c r="BF32" s="174">
        <v>270000</v>
      </c>
      <c r="BK32" s="172" t="s">
        <v>192</v>
      </c>
    </row>
    <row r="33" spans="1:63" ht="14.5" thickBot="1" x14ac:dyDescent="0.35">
      <c r="A33" s="175"/>
      <c r="B33" s="237">
        <f>SUM(E33:J33)</f>
        <v>1</v>
      </c>
      <c r="C33" s="187">
        <v>1</v>
      </c>
      <c r="D33" s="188" t="s">
        <v>167</v>
      </c>
      <c r="E33" s="238">
        <v>1</v>
      </c>
      <c r="F33" s="238"/>
      <c r="G33" s="238"/>
      <c r="H33" s="238"/>
      <c r="I33" s="238"/>
      <c r="J33" s="238"/>
      <c r="K33" s="239" t="str">
        <f>IF(B33&gt;1,"Salah","Benar")</f>
        <v>Benar</v>
      </c>
      <c r="M33" s="240">
        <v>1</v>
      </c>
      <c r="N33" s="241" t="s">
        <v>243</v>
      </c>
      <c r="O33" s="240" t="s">
        <v>244</v>
      </c>
      <c r="P33" s="1"/>
      <c r="Q33" s="242" t="s">
        <v>7</v>
      </c>
      <c r="R33" s="184" t="s">
        <v>245</v>
      </c>
      <c r="S33" s="243">
        <f>E20</f>
        <v>2019</v>
      </c>
      <c r="T33" s="184" t="s">
        <v>245</v>
      </c>
      <c r="U33" s="180"/>
      <c r="V33" s="210"/>
      <c r="W33" s="220"/>
      <c r="X33" s="205"/>
      <c r="AF33" s="172">
        <v>26</v>
      </c>
      <c r="BA33" s="173">
        <v>26</v>
      </c>
      <c r="BB33" s="174" t="s">
        <v>191</v>
      </c>
      <c r="BC33" s="174">
        <v>270000</v>
      </c>
      <c r="BD33" s="174">
        <v>300000</v>
      </c>
      <c r="BE33" s="174">
        <v>150000</v>
      </c>
      <c r="BF33" s="174">
        <v>270000</v>
      </c>
      <c r="BK33" s="172" t="s">
        <v>192</v>
      </c>
    </row>
    <row r="34" spans="1:63" x14ac:dyDescent="0.3">
      <c r="A34" s="175"/>
      <c r="B34" s="237">
        <f t="shared" ref="B34:B41" si="10">SUM(E34:J34)</f>
        <v>0</v>
      </c>
      <c r="C34" s="192">
        <v>2</v>
      </c>
      <c r="D34" s="193" t="s">
        <v>168</v>
      </c>
      <c r="E34" s="244"/>
      <c r="F34" s="244"/>
      <c r="G34" s="244"/>
      <c r="H34" s="244"/>
      <c r="I34" s="244"/>
      <c r="J34" s="244"/>
      <c r="K34" s="239" t="str">
        <f t="shared" ref="K34:K41" si="11">IF(B34&gt;1,"Salah","Benar")</f>
        <v>Benar</v>
      </c>
      <c r="M34" s="245"/>
      <c r="N34" s="246" t="s">
        <v>246</v>
      </c>
      <c r="O34" s="247">
        <f>IF($Q$16&lt;100,36000000,IF($Q$16&gt;200,48000000,42000000))</f>
        <v>36000000</v>
      </c>
      <c r="P34" s="1" t="s">
        <v>247</v>
      </c>
      <c r="Q34" s="248">
        <v>1</v>
      </c>
      <c r="R34" s="249" t="s">
        <v>248</v>
      </c>
      <c r="S34" s="170"/>
      <c r="T34" s="250"/>
      <c r="U34" s="180"/>
      <c r="V34" s="210"/>
      <c r="W34" s="220"/>
      <c r="X34" s="205"/>
      <c r="AF34" s="172">
        <v>27</v>
      </c>
      <c r="BA34" s="173">
        <v>27</v>
      </c>
      <c r="BB34" s="174" t="s">
        <v>191</v>
      </c>
      <c r="BC34" s="174">
        <v>270000</v>
      </c>
      <c r="BD34" s="174">
        <v>300000</v>
      </c>
      <c r="BE34" s="174">
        <v>150000</v>
      </c>
      <c r="BF34" s="174">
        <v>270000</v>
      </c>
      <c r="BK34" s="172" t="s">
        <v>192</v>
      </c>
    </row>
    <row r="35" spans="1:63" x14ac:dyDescent="0.3">
      <c r="A35" s="175"/>
      <c r="B35" s="237">
        <f t="shared" si="10"/>
        <v>1</v>
      </c>
      <c r="C35" s="192">
        <v>3</v>
      </c>
      <c r="D35" s="193" t="s">
        <v>169</v>
      </c>
      <c r="E35" s="244"/>
      <c r="F35" s="244"/>
      <c r="G35" s="244">
        <v>1</v>
      </c>
      <c r="H35" s="244"/>
      <c r="I35" s="244"/>
      <c r="J35" s="244"/>
      <c r="K35" s="239" t="str">
        <f t="shared" si="11"/>
        <v>Benar</v>
      </c>
      <c r="M35" s="194"/>
      <c r="N35" s="251" t="s">
        <v>249</v>
      </c>
      <c r="O35" s="252">
        <f>IF($Q$16&lt;100,36000000,IF($Q$16&gt;200,48000000,42000000))</f>
        <v>36000000</v>
      </c>
      <c r="P35" s="1" t="s">
        <v>247</v>
      </c>
      <c r="Q35" s="253" t="str">
        <f>J8&amp;F8&amp;F7</f>
        <v>SApartementJabodetabek</v>
      </c>
      <c r="R35" s="251" t="s">
        <v>250</v>
      </c>
      <c r="S35" s="254">
        <v>100000000</v>
      </c>
      <c r="T35" s="194" t="s">
        <v>251</v>
      </c>
      <c r="U35" s="180"/>
      <c r="V35" s="210"/>
      <c r="W35" s="220"/>
      <c r="X35" s="205"/>
      <c r="AF35" s="172">
        <v>28</v>
      </c>
      <c r="BA35" s="173">
        <v>28</v>
      </c>
      <c r="BB35" s="174" t="s">
        <v>191</v>
      </c>
      <c r="BC35" s="174">
        <v>270000</v>
      </c>
      <c r="BD35" s="174">
        <v>300000</v>
      </c>
      <c r="BE35" s="174">
        <v>150000</v>
      </c>
      <c r="BF35" s="174">
        <v>270000</v>
      </c>
      <c r="BK35" s="172" t="s">
        <v>192</v>
      </c>
    </row>
    <row r="36" spans="1:63" x14ac:dyDescent="0.3">
      <c r="A36" s="175"/>
      <c r="B36" s="237">
        <f t="shared" si="10"/>
        <v>0</v>
      </c>
      <c r="C36" s="192">
        <v>4</v>
      </c>
      <c r="D36" s="193" t="s">
        <v>170</v>
      </c>
      <c r="E36" s="244"/>
      <c r="F36" s="244"/>
      <c r="G36" s="244"/>
      <c r="H36" s="244"/>
      <c r="I36" s="244"/>
      <c r="J36" s="244"/>
      <c r="K36" s="239" t="str">
        <f t="shared" si="11"/>
        <v>Benar</v>
      </c>
      <c r="M36" s="194"/>
      <c r="N36" s="251" t="s">
        <v>252</v>
      </c>
      <c r="O36" s="218"/>
      <c r="P36" s="1" t="s">
        <v>247</v>
      </c>
      <c r="Q36" s="255"/>
      <c r="R36" s="251" t="s">
        <v>253</v>
      </c>
      <c r="S36" s="254">
        <v>25000000</v>
      </c>
      <c r="T36" s="194" t="s">
        <v>254</v>
      </c>
      <c r="U36" s="180"/>
      <c r="V36" s="210"/>
      <c r="W36" s="220"/>
      <c r="X36" s="205"/>
      <c r="AF36" s="172">
        <v>29</v>
      </c>
      <c r="BA36" s="173">
        <v>29</v>
      </c>
      <c r="BB36" s="174" t="s">
        <v>191</v>
      </c>
      <c r="BC36" s="174">
        <v>270000</v>
      </c>
      <c r="BD36" s="174">
        <v>300000</v>
      </c>
      <c r="BE36" s="174">
        <v>150000</v>
      </c>
      <c r="BF36" s="174">
        <v>270000</v>
      </c>
      <c r="BK36" s="172" t="s">
        <v>192</v>
      </c>
    </row>
    <row r="37" spans="1:63" x14ac:dyDescent="0.3">
      <c r="A37" s="175"/>
      <c r="B37" s="237">
        <f t="shared" si="10"/>
        <v>0</v>
      </c>
      <c r="C37" s="192">
        <v>5</v>
      </c>
      <c r="D37" s="193" t="s">
        <v>171</v>
      </c>
      <c r="E37" s="244"/>
      <c r="F37" s="244"/>
      <c r="G37" s="244"/>
      <c r="H37" s="244"/>
      <c r="I37" s="244"/>
      <c r="J37" s="244"/>
      <c r="K37" s="239" t="str">
        <f t="shared" si="11"/>
        <v>Benar</v>
      </c>
      <c r="M37" s="194"/>
      <c r="N37" s="251" t="s">
        <v>255</v>
      </c>
      <c r="O37" s="218"/>
      <c r="P37" s="1" t="s">
        <v>247</v>
      </c>
      <c r="Q37" s="255"/>
      <c r="R37" s="251" t="s">
        <v>256</v>
      </c>
      <c r="S37" s="254"/>
      <c r="T37" s="194" t="s">
        <v>254</v>
      </c>
      <c r="U37" s="180"/>
      <c r="V37" s="210"/>
      <c r="W37" s="210"/>
      <c r="X37" s="210"/>
      <c r="AF37" s="172">
        <v>30</v>
      </c>
      <c r="BA37" s="173">
        <v>30</v>
      </c>
      <c r="BB37" s="174" t="s">
        <v>191</v>
      </c>
      <c r="BC37" s="174">
        <v>270000</v>
      </c>
      <c r="BD37" s="174">
        <v>300000</v>
      </c>
      <c r="BE37" s="174">
        <v>150000</v>
      </c>
      <c r="BF37" s="174">
        <v>270000</v>
      </c>
      <c r="BK37" s="172" t="s">
        <v>192</v>
      </c>
    </row>
    <row r="38" spans="1:63" x14ac:dyDescent="0.3">
      <c r="A38" s="175"/>
      <c r="B38" s="237">
        <f t="shared" si="10"/>
        <v>0</v>
      </c>
      <c r="C38" s="192">
        <v>6</v>
      </c>
      <c r="D38" s="193" t="s">
        <v>172</v>
      </c>
      <c r="E38" s="244"/>
      <c r="F38" s="244"/>
      <c r="G38" s="244"/>
      <c r="H38" s="244"/>
      <c r="I38" s="244"/>
      <c r="J38" s="244"/>
      <c r="K38" s="239" t="str">
        <f t="shared" si="11"/>
        <v>Benar</v>
      </c>
      <c r="M38" s="256"/>
      <c r="N38" s="251" t="s">
        <v>257</v>
      </c>
      <c r="O38" s="218"/>
      <c r="P38" s="1" t="s">
        <v>247</v>
      </c>
      <c r="Q38" s="255"/>
      <c r="R38" s="257"/>
      <c r="S38" s="258"/>
      <c r="T38" s="256"/>
      <c r="U38" s="180"/>
      <c r="V38" s="210"/>
      <c r="W38" s="210"/>
      <c r="X38" s="210"/>
      <c r="AF38" s="172">
        <v>31</v>
      </c>
      <c r="BA38" s="173">
        <v>31</v>
      </c>
      <c r="BB38" s="174" t="s">
        <v>191</v>
      </c>
      <c r="BC38" s="174">
        <v>270000</v>
      </c>
      <c r="BD38" s="174">
        <v>300000</v>
      </c>
      <c r="BE38" s="174">
        <v>150000</v>
      </c>
      <c r="BF38" s="174">
        <v>270000</v>
      </c>
      <c r="BK38" s="172" t="s">
        <v>192</v>
      </c>
    </row>
    <row r="39" spans="1:63" x14ac:dyDescent="0.3">
      <c r="A39" s="175"/>
      <c r="B39" s="237">
        <f t="shared" si="10"/>
        <v>1</v>
      </c>
      <c r="C39" s="192">
        <v>7</v>
      </c>
      <c r="D39" s="193" t="s">
        <v>239</v>
      </c>
      <c r="E39" s="244">
        <v>1</v>
      </c>
      <c r="F39" s="244"/>
      <c r="G39" s="244"/>
      <c r="H39" s="244"/>
      <c r="I39" s="244"/>
      <c r="J39" s="244"/>
      <c r="K39" s="239" t="str">
        <f t="shared" si="11"/>
        <v>Benar</v>
      </c>
      <c r="M39" s="256"/>
      <c r="N39" s="251" t="s">
        <v>258</v>
      </c>
      <c r="O39" s="218"/>
      <c r="P39" s="1" t="s">
        <v>247</v>
      </c>
      <c r="Q39" s="259">
        <v>2</v>
      </c>
      <c r="R39" s="193" t="s">
        <v>259</v>
      </c>
      <c r="S39" s="258"/>
      <c r="T39" s="256"/>
      <c r="U39" s="180"/>
      <c r="V39" s="210"/>
      <c r="W39" s="210"/>
      <c r="X39" s="210"/>
      <c r="BA39" s="173">
        <v>32</v>
      </c>
      <c r="BB39" s="174" t="s">
        <v>191</v>
      </c>
      <c r="BC39" s="174">
        <v>270000</v>
      </c>
      <c r="BD39" s="174">
        <v>300000</v>
      </c>
      <c r="BE39" s="174">
        <v>150000</v>
      </c>
      <c r="BF39" s="174">
        <v>270000</v>
      </c>
      <c r="BK39" s="172" t="s">
        <v>192</v>
      </c>
    </row>
    <row r="40" spans="1:63" x14ac:dyDescent="0.3">
      <c r="A40" s="175"/>
      <c r="B40" s="237">
        <f t="shared" si="10"/>
        <v>1</v>
      </c>
      <c r="C40" s="192">
        <v>8</v>
      </c>
      <c r="D40" s="193" t="s">
        <v>312</v>
      </c>
      <c r="E40" s="244">
        <v>1</v>
      </c>
      <c r="F40" s="244"/>
      <c r="G40" s="244"/>
      <c r="H40" s="244"/>
      <c r="I40" s="244"/>
      <c r="J40" s="244"/>
      <c r="K40" s="239" t="str">
        <f t="shared" si="11"/>
        <v>Benar</v>
      </c>
      <c r="M40" s="194"/>
      <c r="N40" s="251" t="s">
        <v>239</v>
      </c>
      <c r="O40" s="218">
        <f>Assumption_Apt!R5</f>
        <v>2400000</v>
      </c>
      <c r="P40" s="1" t="s">
        <v>247</v>
      </c>
      <c r="Q40" s="255"/>
      <c r="R40" s="251" t="s">
        <v>299</v>
      </c>
      <c r="S40" s="254">
        <f>6000000*10</f>
        <v>60000000</v>
      </c>
      <c r="T40" s="194" t="s">
        <v>260</v>
      </c>
      <c r="U40" s="180"/>
      <c r="V40" s="210"/>
      <c r="W40" s="260"/>
      <c r="X40" s="210"/>
      <c r="BA40" s="173">
        <v>33</v>
      </c>
      <c r="BB40" s="174" t="s">
        <v>191</v>
      </c>
      <c r="BC40" s="174">
        <v>270000</v>
      </c>
      <c r="BD40" s="174">
        <v>300000</v>
      </c>
      <c r="BE40" s="174">
        <v>150000</v>
      </c>
      <c r="BF40" s="174">
        <v>270000</v>
      </c>
      <c r="BK40" s="172" t="s">
        <v>192</v>
      </c>
    </row>
    <row r="41" spans="1:63" ht="14.5" thickBot="1" x14ac:dyDescent="0.35">
      <c r="A41" s="175"/>
      <c r="B41" s="237">
        <f t="shared" si="10"/>
        <v>0</v>
      </c>
      <c r="C41" s="202">
        <v>9</v>
      </c>
      <c r="D41" s="203" t="s">
        <v>175</v>
      </c>
      <c r="E41" s="261"/>
      <c r="F41" s="261"/>
      <c r="G41" s="261"/>
      <c r="H41" s="261"/>
      <c r="I41" s="261"/>
      <c r="J41" s="261"/>
      <c r="K41" s="239" t="str">
        <f t="shared" si="11"/>
        <v>Benar</v>
      </c>
      <c r="M41" s="194"/>
      <c r="N41" s="251" t="s">
        <v>261</v>
      </c>
      <c r="O41" s="218"/>
      <c r="P41" s="1" t="s">
        <v>247</v>
      </c>
      <c r="Q41" s="262"/>
      <c r="R41" s="251" t="s">
        <v>344</v>
      </c>
      <c r="S41" s="194">
        <f>'Gabungan_Calculation Sheet'!E45+'Gabungan_Calculation Sheet'!E46+'Gabungan_Calculation Sheet'!E48</f>
        <v>330450000</v>
      </c>
      <c r="T41" s="194"/>
      <c r="U41" s="180"/>
      <c r="V41" s="210"/>
      <c r="W41" s="260"/>
      <c r="X41" s="210"/>
      <c r="BA41" s="173">
        <v>34</v>
      </c>
      <c r="BB41" s="174" t="s">
        <v>191</v>
      </c>
      <c r="BC41" s="174">
        <v>270000</v>
      </c>
      <c r="BD41" s="174">
        <v>300000</v>
      </c>
      <c r="BE41" s="174">
        <v>150000</v>
      </c>
      <c r="BF41" s="174">
        <v>270000</v>
      </c>
      <c r="BK41" s="172" t="s">
        <v>192</v>
      </c>
    </row>
    <row r="42" spans="1:63" ht="14.5" thickBot="1" x14ac:dyDescent="0.35">
      <c r="A42" s="175"/>
      <c r="B42" s="1"/>
      <c r="C42" s="1"/>
      <c r="D42" s="1"/>
      <c r="E42" s="1"/>
      <c r="F42" s="1"/>
      <c r="G42" s="1"/>
      <c r="H42" s="1"/>
      <c r="I42" s="1"/>
      <c r="J42" s="1"/>
      <c r="K42" s="1"/>
      <c r="M42" s="263"/>
      <c r="N42" s="264" t="s">
        <v>262</v>
      </c>
      <c r="O42" s="265"/>
      <c r="P42" s="1" t="s">
        <v>247</v>
      </c>
      <c r="Q42" s="266"/>
      <c r="R42" s="264" t="s">
        <v>350</v>
      </c>
      <c r="S42" s="410">
        <f>(Q18*AD19)+50000000+50000000</f>
        <v>700000000</v>
      </c>
      <c r="T42" s="267"/>
      <c r="U42" s="180"/>
      <c r="V42" s="210"/>
      <c r="W42" s="260"/>
      <c r="X42" s="210"/>
      <c r="BA42" s="173">
        <v>35</v>
      </c>
      <c r="BB42" s="174" t="s">
        <v>191</v>
      </c>
      <c r="BC42" s="174">
        <v>270000</v>
      </c>
      <c r="BD42" s="174">
        <v>300000</v>
      </c>
      <c r="BE42" s="174">
        <v>150000</v>
      </c>
      <c r="BF42" s="174">
        <v>270000</v>
      </c>
      <c r="BK42" s="172" t="s">
        <v>192</v>
      </c>
    </row>
    <row r="43" spans="1:63" ht="14.5" thickBot="1" x14ac:dyDescent="0.35">
      <c r="A43" s="175"/>
      <c r="B43" s="1"/>
      <c r="C43" s="1"/>
      <c r="D43" s="1"/>
      <c r="E43" s="208"/>
      <c r="F43" s="1"/>
      <c r="G43" s="1"/>
      <c r="H43" s="1"/>
      <c r="I43" s="1"/>
      <c r="J43" s="1"/>
      <c r="K43" s="1"/>
      <c r="M43" s="169"/>
      <c r="N43" s="268"/>
      <c r="O43" s="171"/>
      <c r="P43" s="1"/>
      <c r="Q43" s="269">
        <v>3</v>
      </c>
      <c r="R43" s="270" t="s">
        <v>263</v>
      </c>
      <c r="S43" s="243" t="s">
        <v>264</v>
      </c>
      <c r="T43" s="271" t="s">
        <v>265</v>
      </c>
      <c r="U43" s="180"/>
      <c r="BA43" s="173">
        <v>36</v>
      </c>
      <c r="BB43" s="174" t="s">
        <v>191</v>
      </c>
      <c r="BC43" s="174">
        <v>270000</v>
      </c>
      <c r="BD43" s="174">
        <v>300000</v>
      </c>
      <c r="BE43" s="174">
        <v>150000</v>
      </c>
      <c r="BF43" s="174">
        <v>270000</v>
      </c>
      <c r="BK43" s="172" t="s">
        <v>192</v>
      </c>
    </row>
    <row r="44" spans="1:63" ht="14.5" thickBot="1" x14ac:dyDescent="0.35">
      <c r="A44" s="175"/>
      <c r="B44" s="2" t="s">
        <v>266</v>
      </c>
      <c r="C44" s="1"/>
      <c r="D44" s="1"/>
      <c r="E44" s="1"/>
      <c r="F44" s="1"/>
      <c r="G44" s="1"/>
      <c r="H44" s="1"/>
      <c r="I44" s="1"/>
      <c r="J44" s="1"/>
      <c r="K44" s="1"/>
      <c r="M44" s="259">
        <v>2</v>
      </c>
      <c r="N44" s="193" t="s">
        <v>267</v>
      </c>
      <c r="O44" s="272"/>
      <c r="P44" s="1"/>
      <c r="Q44" s="245"/>
      <c r="R44" s="246" t="s">
        <v>246</v>
      </c>
      <c r="S44" s="212"/>
      <c r="T44" s="273">
        <v>150000000</v>
      </c>
      <c r="U44" s="180"/>
      <c r="BA44" s="173">
        <v>37</v>
      </c>
      <c r="BB44" s="174" t="s">
        <v>191</v>
      </c>
      <c r="BC44" s="174">
        <v>270000</v>
      </c>
      <c r="BD44" s="174">
        <v>300000</v>
      </c>
      <c r="BE44" s="174">
        <v>150000</v>
      </c>
      <c r="BF44" s="174">
        <v>270000</v>
      </c>
      <c r="BK44" s="172" t="s">
        <v>192</v>
      </c>
    </row>
    <row r="45" spans="1:63" ht="14.5" thickBot="1" x14ac:dyDescent="0.35">
      <c r="A45" s="175"/>
      <c r="B45" s="1"/>
      <c r="C45" s="184" t="s">
        <v>7</v>
      </c>
      <c r="D45" s="184" t="s">
        <v>186</v>
      </c>
      <c r="E45" s="184">
        <f>E32</f>
        <v>2019</v>
      </c>
      <c r="F45" s="184">
        <f>E45+1</f>
        <v>2020</v>
      </c>
      <c r="G45" s="184">
        <f t="shared" ref="G45" si="12">F45+1</f>
        <v>2021</v>
      </c>
      <c r="H45" s="184">
        <f>G45+1</f>
        <v>2022</v>
      </c>
      <c r="I45" s="184">
        <f>H45+1</f>
        <v>2023</v>
      </c>
      <c r="J45" s="184">
        <f t="shared" ref="J45" si="13">I45+1</f>
        <v>2024</v>
      </c>
      <c r="K45" s="184" t="s">
        <v>9</v>
      </c>
      <c r="M45" s="255"/>
      <c r="N45" s="251" t="s">
        <v>268</v>
      </c>
      <c r="O45" s="274">
        <v>6000000</v>
      </c>
      <c r="P45" s="1" t="s">
        <v>269</v>
      </c>
      <c r="Q45" s="194"/>
      <c r="R45" s="251" t="s">
        <v>249</v>
      </c>
      <c r="S45" s="275"/>
      <c r="T45" s="275">
        <v>150000000</v>
      </c>
      <c r="U45" s="180"/>
      <c r="BA45" s="173">
        <v>38</v>
      </c>
      <c r="BB45" s="174" t="s">
        <v>191</v>
      </c>
      <c r="BC45" s="174">
        <v>270000</v>
      </c>
      <c r="BD45" s="174">
        <v>300000</v>
      </c>
      <c r="BE45" s="174">
        <v>150000</v>
      </c>
      <c r="BF45" s="174">
        <v>270000</v>
      </c>
      <c r="BK45" s="172" t="s">
        <v>192</v>
      </c>
    </row>
    <row r="46" spans="1:63" x14ac:dyDescent="0.3">
      <c r="A46" s="175"/>
      <c r="B46" s="1"/>
      <c r="C46" s="187">
        <v>1</v>
      </c>
      <c r="D46" s="188" t="s">
        <v>167</v>
      </c>
      <c r="E46" s="276"/>
      <c r="F46" s="189">
        <f t="shared" ref="F46:J54" si="14">AS19</f>
        <v>0</v>
      </c>
      <c r="G46" s="189">
        <f t="shared" si="14"/>
        <v>0</v>
      </c>
      <c r="H46" s="189">
        <f t="shared" si="14"/>
        <v>0</v>
      </c>
      <c r="I46" s="189">
        <f t="shared" si="14"/>
        <v>0</v>
      </c>
      <c r="J46" s="189">
        <f t="shared" si="14"/>
        <v>0</v>
      </c>
      <c r="K46" s="189">
        <f>SUM(E46:J46)</f>
        <v>0</v>
      </c>
      <c r="M46" s="255"/>
      <c r="N46" s="251" t="s">
        <v>270</v>
      </c>
      <c r="O46" s="274">
        <f>7000000</f>
        <v>7000000</v>
      </c>
      <c r="P46" s="1" t="s">
        <v>269</v>
      </c>
      <c r="Q46" s="194"/>
      <c r="R46" s="251" t="s">
        <v>252</v>
      </c>
      <c r="S46" s="218"/>
      <c r="T46" s="275">
        <v>150000000</v>
      </c>
      <c r="U46" s="180"/>
      <c r="BA46" s="173">
        <v>39</v>
      </c>
      <c r="BB46" s="174" t="s">
        <v>191</v>
      </c>
      <c r="BC46" s="174">
        <v>270000</v>
      </c>
      <c r="BD46" s="174">
        <v>300000</v>
      </c>
      <c r="BE46" s="174">
        <v>150000</v>
      </c>
      <c r="BF46" s="174">
        <v>270000</v>
      </c>
      <c r="BK46" s="172" t="s">
        <v>192</v>
      </c>
    </row>
    <row r="47" spans="1:63" x14ac:dyDescent="0.3">
      <c r="A47" s="175"/>
      <c r="B47" s="1"/>
      <c r="C47" s="192">
        <v>2</v>
      </c>
      <c r="D47" s="193" t="s">
        <v>168</v>
      </c>
      <c r="E47" s="277"/>
      <c r="F47" s="194">
        <f t="shared" si="14"/>
        <v>0</v>
      </c>
      <c r="G47" s="194">
        <f t="shared" si="14"/>
        <v>0</v>
      </c>
      <c r="H47" s="194">
        <f t="shared" si="14"/>
        <v>0</v>
      </c>
      <c r="I47" s="194">
        <f t="shared" si="14"/>
        <v>0</v>
      </c>
      <c r="J47" s="194">
        <f t="shared" si="14"/>
        <v>0</v>
      </c>
      <c r="K47" s="194">
        <f>SUM(E47:J47)</f>
        <v>0</v>
      </c>
      <c r="M47" s="255"/>
      <c r="N47" s="251" t="s">
        <v>271</v>
      </c>
      <c r="O47" s="274">
        <v>20000000</v>
      </c>
      <c r="P47" s="1" t="s">
        <v>269</v>
      </c>
      <c r="Q47" s="194"/>
      <c r="R47" s="251" t="s">
        <v>255</v>
      </c>
      <c r="S47" s="218"/>
      <c r="T47" s="275">
        <v>150000000</v>
      </c>
      <c r="U47" s="180"/>
      <c r="BA47" s="173">
        <v>40</v>
      </c>
      <c r="BB47" s="174">
        <v>260000</v>
      </c>
      <c r="BC47" s="174">
        <v>216000</v>
      </c>
      <c r="BD47" s="174">
        <v>240000</v>
      </c>
      <c r="BE47" s="174">
        <v>150000</v>
      </c>
      <c r="BF47" s="174">
        <v>216000</v>
      </c>
      <c r="BK47" s="172" t="s">
        <v>192</v>
      </c>
    </row>
    <row r="48" spans="1:63" ht="14.5" thickBot="1" x14ac:dyDescent="0.35">
      <c r="A48" s="175"/>
      <c r="B48" s="1"/>
      <c r="C48" s="192">
        <v>3</v>
      </c>
      <c r="D48" s="193" t="s">
        <v>169</v>
      </c>
      <c r="E48" s="277"/>
      <c r="F48" s="194">
        <f>AS21</f>
        <v>0</v>
      </c>
      <c r="G48" s="194">
        <f t="shared" si="14"/>
        <v>0</v>
      </c>
      <c r="H48" s="194">
        <f t="shared" si="14"/>
        <v>0</v>
      </c>
      <c r="I48" s="194">
        <f t="shared" si="14"/>
        <v>0</v>
      </c>
      <c r="J48" s="194">
        <f t="shared" si="14"/>
        <v>0</v>
      </c>
      <c r="K48" s="194">
        <f t="shared" ref="K48:K52" si="15">SUM(E48:J48)</f>
        <v>0</v>
      </c>
      <c r="M48" s="278"/>
      <c r="N48" s="264" t="s">
        <v>293</v>
      </c>
      <c r="O48" s="279"/>
      <c r="P48" s="1" t="s">
        <v>269</v>
      </c>
      <c r="Q48" s="256"/>
      <c r="R48" s="251" t="s">
        <v>257</v>
      </c>
      <c r="S48" s="218"/>
      <c r="T48" s="275"/>
      <c r="U48" s="180"/>
      <c r="BA48" s="173">
        <v>41</v>
      </c>
      <c r="BB48" s="174">
        <v>260000</v>
      </c>
      <c r="BC48" s="174">
        <v>216000</v>
      </c>
      <c r="BD48" s="174">
        <v>240000</v>
      </c>
      <c r="BE48" s="174">
        <v>150000</v>
      </c>
      <c r="BF48" s="174">
        <v>216000</v>
      </c>
      <c r="BK48" s="172" t="s">
        <v>192</v>
      </c>
    </row>
    <row r="49" spans="1:63" x14ac:dyDescent="0.3">
      <c r="A49" s="175"/>
      <c r="B49" s="1"/>
      <c r="C49" s="192">
        <v>4</v>
      </c>
      <c r="D49" s="193" t="s">
        <v>170</v>
      </c>
      <c r="E49" s="277"/>
      <c r="F49" s="194">
        <f t="shared" si="14"/>
        <v>0</v>
      </c>
      <c r="G49" s="194">
        <f t="shared" si="14"/>
        <v>0</v>
      </c>
      <c r="H49" s="194">
        <f t="shared" si="14"/>
        <v>0</v>
      </c>
      <c r="I49" s="194">
        <f t="shared" si="14"/>
        <v>0</v>
      </c>
      <c r="J49" s="194">
        <f t="shared" si="14"/>
        <v>0</v>
      </c>
      <c r="K49" s="194">
        <f t="shared" si="15"/>
        <v>0</v>
      </c>
      <c r="L49" s="1"/>
      <c r="M49" s="1"/>
      <c r="N49" s="1"/>
      <c r="O49" s="1"/>
      <c r="P49" s="1"/>
      <c r="Q49" s="256"/>
      <c r="R49" s="251" t="s">
        <v>258</v>
      </c>
      <c r="S49" s="218"/>
      <c r="T49" s="218"/>
      <c r="U49" s="180"/>
      <c r="BA49" s="173">
        <v>42</v>
      </c>
      <c r="BB49" s="174">
        <v>260000</v>
      </c>
      <c r="BC49" s="174">
        <v>216000</v>
      </c>
      <c r="BD49" s="174">
        <v>240000</v>
      </c>
      <c r="BE49" s="174">
        <v>150000</v>
      </c>
      <c r="BF49" s="174">
        <v>216000</v>
      </c>
      <c r="BK49" s="172" t="s">
        <v>192</v>
      </c>
    </row>
    <row r="50" spans="1:63" x14ac:dyDescent="0.3">
      <c r="A50" s="175"/>
      <c r="B50" s="1"/>
      <c r="C50" s="192">
        <v>5</v>
      </c>
      <c r="D50" s="193" t="s">
        <v>171</v>
      </c>
      <c r="E50" s="277"/>
      <c r="F50" s="194">
        <f t="shared" si="14"/>
        <v>0</v>
      </c>
      <c r="G50" s="194">
        <f t="shared" si="14"/>
        <v>0</v>
      </c>
      <c r="H50" s="194">
        <f t="shared" si="14"/>
        <v>0</v>
      </c>
      <c r="I50" s="194">
        <f t="shared" si="14"/>
        <v>0</v>
      </c>
      <c r="J50" s="194">
        <f t="shared" si="14"/>
        <v>0</v>
      </c>
      <c r="K50" s="194">
        <f t="shared" si="15"/>
        <v>0</v>
      </c>
      <c r="L50" s="1"/>
      <c r="M50" s="1"/>
      <c r="N50" s="1"/>
      <c r="O50" s="1"/>
      <c r="P50" s="1"/>
      <c r="Q50" s="194"/>
      <c r="R50" s="251" t="s">
        <v>272</v>
      </c>
      <c r="S50" s="218"/>
      <c r="T50" s="218"/>
      <c r="U50" s="180"/>
      <c r="BA50" s="173">
        <v>43</v>
      </c>
      <c r="BB50" s="174">
        <v>260000</v>
      </c>
      <c r="BC50" s="174">
        <v>216000</v>
      </c>
      <c r="BD50" s="174">
        <v>240000</v>
      </c>
      <c r="BE50" s="174">
        <v>150000</v>
      </c>
      <c r="BF50" s="174">
        <v>216000</v>
      </c>
      <c r="BK50" s="172" t="s">
        <v>192</v>
      </c>
    </row>
    <row r="51" spans="1:63" x14ac:dyDescent="0.3">
      <c r="A51" s="175"/>
      <c r="B51" s="1"/>
      <c r="C51" s="192">
        <v>6</v>
      </c>
      <c r="D51" s="193" t="s">
        <v>172</v>
      </c>
      <c r="E51" s="277"/>
      <c r="F51" s="194">
        <f t="shared" si="14"/>
        <v>0</v>
      </c>
      <c r="G51" s="194">
        <f t="shared" si="14"/>
        <v>0</v>
      </c>
      <c r="H51" s="194">
        <f t="shared" si="14"/>
        <v>0</v>
      </c>
      <c r="I51" s="194">
        <f t="shared" si="14"/>
        <v>0</v>
      </c>
      <c r="J51" s="194">
        <f t="shared" si="14"/>
        <v>0</v>
      </c>
      <c r="K51" s="194">
        <f t="shared" si="15"/>
        <v>0</v>
      </c>
      <c r="L51" s="1"/>
      <c r="M51" s="1"/>
      <c r="N51" s="1"/>
      <c r="O51" s="1"/>
      <c r="P51" s="1"/>
      <c r="Q51" s="194"/>
      <c r="R51" s="251" t="s">
        <v>261</v>
      </c>
      <c r="S51" s="218"/>
      <c r="T51" s="218"/>
      <c r="U51" s="180"/>
      <c r="BA51" s="173">
        <v>44</v>
      </c>
      <c r="BB51" s="174">
        <v>260000</v>
      </c>
      <c r="BC51" s="174">
        <v>216000</v>
      </c>
      <c r="BD51" s="174">
        <v>240000</v>
      </c>
      <c r="BE51" s="174">
        <v>150000</v>
      </c>
      <c r="BF51" s="174">
        <v>216000</v>
      </c>
      <c r="BK51" s="172" t="s">
        <v>192</v>
      </c>
    </row>
    <row r="52" spans="1:63" ht="14.5" thickBot="1" x14ac:dyDescent="0.35">
      <c r="A52" s="175"/>
      <c r="B52" s="1"/>
      <c r="C52" s="192">
        <v>7</v>
      </c>
      <c r="D52" s="193" t="s">
        <v>239</v>
      </c>
      <c r="E52" s="277">
        <f>IRR!D33</f>
        <v>599555656</v>
      </c>
      <c r="F52" s="277">
        <f>IRR!E33</f>
        <v>1119537400</v>
      </c>
      <c r="G52" s="277">
        <f>IRR!F33</f>
        <v>1209669442</v>
      </c>
      <c r="H52" s="277">
        <f>IRR!G33</f>
        <v>1273179962</v>
      </c>
      <c r="I52" s="277">
        <f>IRR!H33</f>
        <v>1338372988</v>
      </c>
      <c r="J52" s="194">
        <v>0</v>
      </c>
      <c r="K52" s="194">
        <f t="shared" si="15"/>
        <v>5540315448</v>
      </c>
      <c r="L52" s="1"/>
      <c r="M52" s="1"/>
      <c r="N52" s="1"/>
      <c r="O52" s="1"/>
      <c r="P52" s="1"/>
      <c r="Q52" s="263"/>
      <c r="R52" s="264" t="s">
        <v>262</v>
      </c>
      <c r="S52" s="229"/>
      <c r="T52" s="229"/>
      <c r="U52" s="180"/>
      <c r="BA52" s="173">
        <v>45</v>
      </c>
      <c r="BB52" s="174">
        <v>260000</v>
      </c>
      <c r="BC52" s="174">
        <v>216000</v>
      </c>
      <c r="BD52" s="174">
        <v>240000</v>
      </c>
      <c r="BE52" s="174">
        <v>150000</v>
      </c>
      <c r="BF52" s="174">
        <v>216000</v>
      </c>
      <c r="BK52" s="172" t="s">
        <v>192</v>
      </c>
    </row>
    <row r="53" spans="1:63" x14ac:dyDescent="0.3">
      <c r="A53" s="175"/>
      <c r="B53" s="1"/>
      <c r="C53" s="192">
        <v>8</v>
      </c>
      <c r="D53" s="193" t="s">
        <v>312</v>
      </c>
      <c r="E53" s="194"/>
      <c r="F53" s="194">
        <f>'New IRR (5th) OK (A)'!F53</f>
        <v>120000000</v>
      </c>
      <c r="G53" s="194">
        <f>'New IRR (5th) OK (A)'!G53</f>
        <v>120000000</v>
      </c>
      <c r="H53" s="194">
        <f>'New IRR (5th) OK (A)'!H53</f>
        <v>180000000</v>
      </c>
      <c r="I53" s="194">
        <f>'New IRR (5th) OK (A)'!I53</f>
        <v>180000000</v>
      </c>
      <c r="J53" s="194">
        <f>'New IRR (5th) OK (A)'!J53</f>
        <v>180000000</v>
      </c>
      <c r="K53" s="194">
        <f>SUM(E53:J53)</f>
        <v>780000000</v>
      </c>
      <c r="L53" s="1"/>
      <c r="M53" s="1"/>
      <c r="N53" s="1"/>
      <c r="O53" s="1"/>
      <c r="P53" s="1"/>
      <c r="Q53" s="1"/>
      <c r="R53" s="1"/>
      <c r="S53" s="1"/>
      <c r="T53" s="1"/>
      <c r="U53" s="180"/>
      <c r="BA53" s="173">
        <v>46</v>
      </c>
      <c r="BB53" s="174">
        <v>260000</v>
      </c>
      <c r="BC53" s="174">
        <v>216000</v>
      </c>
      <c r="BD53" s="174">
        <v>240000</v>
      </c>
      <c r="BE53" s="174">
        <v>150000</v>
      </c>
      <c r="BF53" s="174">
        <v>216000</v>
      </c>
      <c r="BK53" s="172" t="s">
        <v>192</v>
      </c>
    </row>
    <row r="54" spans="1:63" ht="14.5" thickBot="1" x14ac:dyDescent="0.35">
      <c r="A54" s="175"/>
      <c r="B54" s="1"/>
      <c r="C54" s="202">
        <v>9</v>
      </c>
      <c r="D54" s="203" t="s">
        <v>175</v>
      </c>
      <c r="E54" s="280"/>
      <c r="F54" s="226">
        <f t="shared" si="14"/>
        <v>0</v>
      </c>
      <c r="G54" s="226">
        <f t="shared" si="14"/>
        <v>0</v>
      </c>
      <c r="H54" s="226">
        <f t="shared" si="14"/>
        <v>0</v>
      </c>
      <c r="I54" s="226">
        <f t="shared" si="14"/>
        <v>0</v>
      </c>
      <c r="J54" s="226">
        <f t="shared" si="14"/>
        <v>0</v>
      </c>
      <c r="K54" s="226">
        <f>SUM(E54:J54)</f>
        <v>0</v>
      </c>
      <c r="L54" s="1"/>
      <c r="M54" s="1"/>
      <c r="N54" s="1"/>
      <c r="O54" s="1"/>
      <c r="P54" s="1"/>
      <c r="Q54" s="1"/>
      <c r="R54" s="1"/>
      <c r="S54" s="1"/>
      <c r="T54" s="1"/>
      <c r="U54" s="180"/>
      <c r="BA54" s="173">
        <v>47</v>
      </c>
      <c r="BB54" s="174">
        <v>260000</v>
      </c>
      <c r="BC54" s="174">
        <v>216000</v>
      </c>
      <c r="BD54" s="174">
        <v>240000</v>
      </c>
      <c r="BE54" s="174">
        <v>150000</v>
      </c>
      <c r="BF54" s="174">
        <v>216000</v>
      </c>
      <c r="BK54" s="172" t="s">
        <v>192</v>
      </c>
    </row>
    <row r="55" spans="1:63" ht="14.5" thickBot="1" x14ac:dyDescent="0.35">
      <c r="A55" s="175"/>
      <c r="B55" s="1"/>
      <c r="C55" s="1"/>
      <c r="D55" s="1"/>
      <c r="E55" s="1"/>
      <c r="F55" s="1"/>
      <c r="G55" s="1"/>
      <c r="H55" s="1"/>
      <c r="I55" s="1"/>
      <c r="J55" s="1"/>
      <c r="K55" s="281">
        <f>SUM(K46:K54)</f>
        <v>6320315448</v>
      </c>
      <c r="L55" s="1"/>
      <c r="M55" s="1"/>
      <c r="N55" s="1"/>
      <c r="O55" s="1"/>
      <c r="P55" s="1"/>
      <c r="Q55" s="1"/>
      <c r="R55" s="1"/>
      <c r="S55" s="1"/>
      <c r="T55" s="1"/>
      <c r="U55" s="180"/>
      <c r="BA55" s="173">
        <v>48</v>
      </c>
      <c r="BB55" s="174">
        <v>260000</v>
      </c>
      <c r="BC55" s="174">
        <v>216000</v>
      </c>
      <c r="BD55" s="174">
        <v>240000</v>
      </c>
      <c r="BE55" s="174">
        <v>150000</v>
      </c>
      <c r="BF55" s="174">
        <v>216000</v>
      </c>
      <c r="BK55" s="172" t="s">
        <v>192</v>
      </c>
    </row>
    <row r="56" spans="1:63" ht="15" thickTop="1" thickBot="1" x14ac:dyDescent="0.35">
      <c r="A56" s="175"/>
      <c r="B56" s="2" t="s">
        <v>273</v>
      </c>
      <c r="C56" s="1"/>
      <c r="D56" s="1"/>
      <c r="E56" s="1"/>
      <c r="F56" s="1"/>
      <c r="G56" s="1"/>
      <c r="H56" s="1"/>
      <c r="I56" s="1"/>
      <c r="J56" s="1"/>
      <c r="K56" s="1"/>
      <c r="L56" s="2"/>
      <c r="M56" s="2" t="s">
        <v>274</v>
      </c>
      <c r="N56" s="1"/>
      <c r="O56" s="1"/>
      <c r="P56" s="1"/>
      <c r="Q56" s="1"/>
      <c r="R56" s="1"/>
      <c r="S56" s="1"/>
      <c r="T56" s="1"/>
      <c r="U56" s="180"/>
      <c r="BA56" s="173">
        <v>49</v>
      </c>
      <c r="BB56" s="174">
        <v>260000</v>
      </c>
      <c r="BC56" s="174">
        <v>216000</v>
      </c>
      <c r="BD56" s="174">
        <v>240000</v>
      </c>
      <c r="BE56" s="174">
        <v>150000</v>
      </c>
      <c r="BF56" s="174">
        <v>216000</v>
      </c>
      <c r="BK56" s="172" t="s">
        <v>192</v>
      </c>
    </row>
    <row r="57" spans="1:63" ht="14.5" thickBot="1" x14ac:dyDescent="0.35">
      <c r="A57" s="175"/>
      <c r="B57" s="1"/>
      <c r="C57" s="184" t="s">
        <v>7</v>
      </c>
      <c r="D57" s="184" t="s">
        <v>245</v>
      </c>
      <c r="E57" s="184">
        <f>E45</f>
        <v>2019</v>
      </c>
      <c r="F57" s="184">
        <f>E57+1</f>
        <v>2020</v>
      </c>
      <c r="G57" s="184">
        <f t="shared" ref="G57" si="16">F57+1</f>
        <v>2021</v>
      </c>
      <c r="H57" s="184">
        <f>G57+1</f>
        <v>2022</v>
      </c>
      <c r="I57" s="184">
        <f>H57+1</f>
        <v>2023</v>
      </c>
      <c r="J57" s="184">
        <f t="shared" ref="J57" si="17">I57+1</f>
        <v>2024</v>
      </c>
      <c r="K57" s="184" t="s">
        <v>9</v>
      </c>
      <c r="L57" s="1"/>
      <c r="M57" s="184" t="s">
        <v>7</v>
      </c>
      <c r="N57" s="184" t="s">
        <v>245</v>
      </c>
      <c r="O57" s="184">
        <f>E57</f>
        <v>2019</v>
      </c>
      <c r="P57" s="184">
        <f>O57+1</f>
        <v>2020</v>
      </c>
      <c r="Q57" s="184">
        <f t="shared" ref="Q57" si="18">P57+1</f>
        <v>2021</v>
      </c>
      <c r="R57" s="184">
        <f>Q57+1</f>
        <v>2022</v>
      </c>
      <c r="S57" s="184">
        <f>R57+1</f>
        <v>2023</v>
      </c>
      <c r="T57" s="184">
        <f t="shared" ref="T57" si="19">S57+1</f>
        <v>2024</v>
      </c>
      <c r="U57" s="180"/>
      <c r="BA57" s="173">
        <v>50</v>
      </c>
      <c r="BB57" s="174">
        <v>260000</v>
      </c>
      <c r="BC57" s="174">
        <v>216000</v>
      </c>
      <c r="BD57" s="174">
        <v>240000</v>
      </c>
      <c r="BE57" s="174">
        <v>150000</v>
      </c>
      <c r="BF57" s="174">
        <v>216000</v>
      </c>
      <c r="BK57" s="172" t="s">
        <v>192</v>
      </c>
    </row>
    <row r="58" spans="1:63" x14ac:dyDescent="0.3">
      <c r="A58" s="175"/>
      <c r="B58" s="1"/>
      <c r="C58" s="187">
        <v>1</v>
      </c>
      <c r="D58" s="188" t="s">
        <v>275</v>
      </c>
      <c r="E58" s="189">
        <f t="shared" ref="E58:I58" si="20">O58*($S$35*$M$8)</f>
        <v>500000000</v>
      </c>
      <c r="F58" s="189">
        <f t="shared" si="20"/>
        <v>0</v>
      </c>
      <c r="G58" s="189">
        <f t="shared" si="20"/>
        <v>0</v>
      </c>
      <c r="H58" s="189">
        <f t="shared" si="20"/>
        <v>0</v>
      </c>
      <c r="I58" s="189">
        <f t="shared" si="20"/>
        <v>0</v>
      </c>
      <c r="J58" s="189">
        <f>T58*($S$35*$M$8)</f>
        <v>0</v>
      </c>
      <c r="K58" s="189">
        <f>SUM(E58:J58)</f>
        <v>500000000</v>
      </c>
      <c r="L58" s="282">
        <f>SUM(O58:T58)</f>
        <v>1</v>
      </c>
      <c r="M58" s="187">
        <v>1</v>
      </c>
      <c r="N58" s="249" t="str">
        <f>D58</f>
        <v>SEWA</v>
      </c>
      <c r="O58" s="283">
        <v>1</v>
      </c>
      <c r="P58" s="283"/>
      <c r="Q58" s="283"/>
      <c r="R58" s="283"/>
      <c r="S58" s="283"/>
      <c r="T58" s="283"/>
      <c r="U58" s="284">
        <f>IF(L58=1,0,"Salah")</f>
        <v>0</v>
      </c>
      <c r="BA58" s="173">
        <v>51</v>
      </c>
      <c r="BB58" s="174">
        <v>260000</v>
      </c>
      <c r="BC58" s="174">
        <v>216000</v>
      </c>
      <c r="BD58" s="174">
        <v>240000</v>
      </c>
      <c r="BE58" s="174">
        <v>150000</v>
      </c>
      <c r="BF58" s="174">
        <v>216000</v>
      </c>
      <c r="BK58" s="172" t="s">
        <v>192</v>
      </c>
    </row>
    <row r="59" spans="1:63" x14ac:dyDescent="0.3">
      <c r="A59" s="175"/>
      <c r="B59" s="1"/>
      <c r="C59" s="192">
        <v>2</v>
      </c>
      <c r="D59" s="193" t="s">
        <v>276</v>
      </c>
      <c r="E59" s="194">
        <f t="shared" ref="E59:J59" si="21">O59*$S$36</f>
        <v>25000000</v>
      </c>
      <c r="F59" s="194">
        <f t="shared" si="21"/>
        <v>0</v>
      </c>
      <c r="G59" s="194">
        <f t="shared" si="21"/>
        <v>0</v>
      </c>
      <c r="H59" s="194">
        <f t="shared" si="21"/>
        <v>0</v>
      </c>
      <c r="I59" s="194">
        <f t="shared" si="21"/>
        <v>0</v>
      </c>
      <c r="J59" s="194">
        <f t="shared" si="21"/>
        <v>0</v>
      </c>
      <c r="K59" s="194">
        <f t="shared" ref="K59:K62" si="22">SUM(E59:J59)</f>
        <v>25000000</v>
      </c>
      <c r="L59" s="282">
        <f t="shared" ref="L59:L66" si="23">SUM(O59:T59)</f>
        <v>1</v>
      </c>
      <c r="M59" s="192">
        <v>2</v>
      </c>
      <c r="N59" s="193" t="str">
        <f>D59</f>
        <v>Koordinasi</v>
      </c>
      <c r="O59" s="285">
        <v>1</v>
      </c>
      <c r="P59" s="285"/>
      <c r="Q59" s="285"/>
      <c r="R59" s="285"/>
      <c r="S59" s="285"/>
      <c r="T59" s="285"/>
      <c r="U59" s="284">
        <f>IF(L59=1,0,"Salah")</f>
        <v>0</v>
      </c>
      <c r="BA59" s="173">
        <v>52</v>
      </c>
      <c r="BB59" s="174">
        <v>260000</v>
      </c>
      <c r="BC59" s="174">
        <v>216000</v>
      </c>
      <c r="BD59" s="174">
        <v>240000</v>
      </c>
      <c r="BE59" s="174">
        <v>150000</v>
      </c>
      <c r="BF59" s="174">
        <v>216000</v>
      </c>
      <c r="BK59" s="172" t="s">
        <v>192</v>
      </c>
    </row>
    <row r="60" spans="1:63" x14ac:dyDescent="0.3">
      <c r="A60" s="175"/>
      <c r="B60" s="1"/>
      <c r="C60" s="192">
        <v>3</v>
      </c>
      <c r="D60" s="193" t="s">
        <v>349</v>
      </c>
      <c r="E60" s="194">
        <f>O60*$S$42</f>
        <v>700000000</v>
      </c>
      <c r="F60" s="194">
        <f t="shared" ref="F60:J60" si="24">P60*$S$42</f>
        <v>0</v>
      </c>
      <c r="G60" s="194">
        <f t="shared" si="24"/>
        <v>0</v>
      </c>
      <c r="H60" s="194">
        <f t="shared" si="24"/>
        <v>0</v>
      </c>
      <c r="I60" s="194">
        <f t="shared" si="24"/>
        <v>0</v>
      </c>
      <c r="J60" s="194">
        <f t="shared" si="24"/>
        <v>0</v>
      </c>
      <c r="K60" s="194">
        <f t="shared" si="22"/>
        <v>700000000</v>
      </c>
      <c r="L60" s="282">
        <f t="shared" si="23"/>
        <v>1</v>
      </c>
      <c r="M60" s="192">
        <v>3</v>
      </c>
      <c r="N60" s="193" t="str">
        <f t="shared" ref="N60:N65" si="25">D60</f>
        <v>MCP-Shooter</v>
      </c>
      <c r="O60" s="285">
        <v>1</v>
      </c>
      <c r="P60" s="285"/>
      <c r="Q60" s="285"/>
      <c r="R60" s="285"/>
      <c r="S60" s="285"/>
      <c r="T60" s="285"/>
      <c r="U60" s="284">
        <f>IF(L60=1,0,"Salah")</f>
        <v>0</v>
      </c>
      <c r="BA60" s="173">
        <v>53</v>
      </c>
      <c r="BB60" s="174">
        <v>260000</v>
      </c>
      <c r="BC60" s="174">
        <v>216000</v>
      </c>
      <c r="BD60" s="174">
        <v>240000</v>
      </c>
      <c r="BE60" s="174">
        <v>150000</v>
      </c>
      <c r="BF60" s="174">
        <v>216000</v>
      </c>
      <c r="BK60" s="172" t="s">
        <v>192</v>
      </c>
    </row>
    <row r="61" spans="1:63" x14ac:dyDescent="0.3">
      <c r="A61" s="175"/>
      <c r="B61" s="1"/>
      <c r="C61" s="192">
        <v>4</v>
      </c>
      <c r="D61" s="193" t="s">
        <v>301</v>
      </c>
      <c r="E61" s="194">
        <f t="shared" ref="E61:J61" si="26">O61*($S$40)</f>
        <v>60000000</v>
      </c>
      <c r="F61" s="194">
        <f t="shared" si="26"/>
        <v>0</v>
      </c>
      <c r="G61" s="194">
        <f t="shared" si="26"/>
        <v>0</v>
      </c>
      <c r="H61" s="194">
        <f t="shared" si="26"/>
        <v>0</v>
      </c>
      <c r="I61" s="194">
        <f t="shared" si="26"/>
        <v>0</v>
      </c>
      <c r="J61" s="194">
        <f t="shared" si="26"/>
        <v>0</v>
      </c>
      <c r="K61" s="194">
        <f t="shared" si="22"/>
        <v>60000000</v>
      </c>
      <c r="L61" s="282">
        <f t="shared" si="23"/>
        <v>1</v>
      </c>
      <c r="M61" s="192">
        <v>4</v>
      </c>
      <c r="N61" s="193" t="str">
        <f t="shared" si="25"/>
        <v>DAS IBC</v>
      </c>
      <c r="O61" s="285">
        <v>1</v>
      </c>
      <c r="P61" s="285"/>
      <c r="Q61" s="285"/>
      <c r="R61" s="285"/>
      <c r="S61" s="285"/>
      <c r="T61" s="285"/>
      <c r="U61" s="284">
        <f>IF(L61=1,0,"Salah")</f>
        <v>0</v>
      </c>
      <c r="BA61" s="173">
        <v>54</v>
      </c>
      <c r="BB61" s="174">
        <v>260000</v>
      </c>
      <c r="BC61" s="174">
        <v>216000</v>
      </c>
      <c r="BD61" s="174">
        <v>240000</v>
      </c>
      <c r="BE61" s="174">
        <v>150000</v>
      </c>
      <c r="BF61" s="174">
        <v>216000</v>
      </c>
      <c r="BK61" s="172" t="s">
        <v>192</v>
      </c>
    </row>
    <row r="62" spans="1:63" x14ac:dyDescent="0.3">
      <c r="A62" s="175"/>
      <c r="B62" s="1"/>
      <c r="C62" s="192">
        <v>5</v>
      </c>
      <c r="D62" s="193" t="s">
        <v>300</v>
      </c>
      <c r="E62" s="194">
        <f>($S$41)</f>
        <v>330450000</v>
      </c>
      <c r="F62" s="194">
        <f>'Gabungan_Calculation Sheet'!F48</f>
        <v>37800000</v>
      </c>
      <c r="G62" s="194">
        <f>'Gabungan_Calculation Sheet'!G48</f>
        <v>7200000</v>
      </c>
      <c r="H62" s="194">
        <f>'Gabungan_Calculation Sheet'!H48</f>
        <v>18600000</v>
      </c>
      <c r="I62" s="194">
        <f>'Gabungan_Calculation Sheet'!I48</f>
        <v>11400000</v>
      </c>
      <c r="J62" s="194">
        <f t="shared" ref="J62" si="27">T62*($S$41)</f>
        <v>0</v>
      </c>
      <c r="K62" s="194">
        <f t="shared" si="22"/>
        <v>405450000</v>
      </c>
      <c r="L62" s="282">
        <f t="shared" si="23"/>
        <v>0</v>
      </c>
      <c r="M62" s="192">
        <v>5</v>
      </c>
      <c r="N62" s="193" t="str">
        <f t="shared" si="25"/>
        <v>CAPEX GPON</v>
      </c>
      <c r="O62" s="285"/>
      <c r="P62" s="285"/>
      <c r="Q62" s="285"/>
      <c r="R62" s="285"/>
      <c r="S62" s="285"/>
      <c r="T62" s="285"/>
      <c r="U62" s="284" t="str">
        <f>IF(L62=1,0,"Salah")</f>
        <v>Salah</v>
      </c>
    </row>
    <row r="63" spans="1:63" x14ac:dyDescent="0.3">
      <c r="A63" s="175"/>
      <c r="B63" s="1"/>
      <c r="C63" s="192">
        <v>6</v>
      </c>
      <c r="D63" s="193" t="s">
        <v>277</v>
      </c>
      <c r="E63" s="277"/>
      <c r="F63" s="194">
        <f>(P63*(E33*($S$44+$T$44)))+(P63*(E34*($S$45+$T$45)))+(P63*(E35*($S$46+$T$46)))+(P63*(E36*($S$47+$T$47)))+(P63*(E37*($S$48+$T$48)))+(P63*(E38*($S$49+$T$49)))+(P63*(E39*($S$50+$T$50)))+(P63*(E40*($S$51+$T$51)))+(P63*(E41*($S$52+$T$52)))</f>
        <v>150000000</v>
      </c>
      <c r="G63" s="194">
        <f t="shared" ref="G63:J63" si="28">(Q63*(F33*($S$44+$T$44)))+(Q63*(F34*($S$45+$T$45)))+(Q63*(F35*($S$46+$T$46)))+(Q63*(F36*($S$47+$T$47)))+(Q63*(F37*($S$48+$T$48)))+(Q63*(F38*($S$49+$T$49)))+(Q63*(F39*($S$50+$T$50)))+(Q63*(F40*($S$51+$T$51)))+(Q63*(F41*($S$52+$T$52)))</f>
        <v>0</v>
      </c>
      <c r="H63" s="194">
        <f t="shared" si="28"/>
        <v>150000000</v>
      </c>
      <c r="I63" s="194">
        <f t="shared" si="28"/>
        <v>0</v>
      </c>
      <c r="J63" s="194">
        <f t="shared" si="28"/>
        <v>0</v>
      </c>
      <c r="K63" s="194">
        <f>SUM(F63:J63)</f>
        <v>300000000</v>
      </c>
      <c r="L63" s="282">
        <f t="shared" si="23"/>
        <v>5</v>
      </c>
      <c r="M63" s="192">
        <v>6</v>
      </c>
      <c r="N63" s="193" t="str">
        <f t="shared" si="25"/>
        <v>BTS</v>
      </c>
      <c r="O63" s="285"/>
      <c r="P63" s="285">
        <v>1</v>
      </c>
      <c r="Q63" s="285">
        <v>1</v>
      </c>
      <c r="R63" s="285">
        <v>1</v>
      </c>
      <c r="S63" s="285">
        <v>1</v>
      </c>
      <c r="T63" s="285">
        <v>1</v>
      </c>
      <c r="U63" s="284">
        <f>IF(L63=5,0,"Salah")</f>
        <v>0</v>
      </c>
      <c r="BA63" s="173">
        <v>55</v>
      </c>
      <c r="BB63" s="174">
        <v>260000</v>
      </c>
      <c r="BC63" s="174">
        <v>216000</v>
      </c>
      <c r="BD63" s="174">
        <v>240000</v>
      </c>
      <c r="BE63" s="174">
        <v>150000</v>
      </c>
      <c r="BF63" s="174">
        <v>216000</v>
      </c>
      <c r="BK63" s="172" t="s">
        <v>192</v>
      </c>
    </row>
    <row r="64" spans="1:63" x14ac:dyDescent="0.3">
      <c r="A64" s="175"/>
      <c r="B64" s="1"/>
      <c r="C64" s="192">
        <v>7</v>
      </c>
      <c r="D64" s="193" t="s">
        <v>243</v>
      </c>
      <c r="E64" s="194">
        <v>15000000</v>
      </c>
      <c r="F64" s="194">
        <v>15000000</v>
      </c>
      <c r="G64" s="194">
        <f t="shared" ref="G64:I64" si="29">(Q64*F$33*$O$34)+(Q64*F$34*$O$35)+(Q64*F$35*$O$36)+(Q64*F$36*$O$37)+(Q64*F$37*$O$38)+(Q64*F$38*$O$39)+(Q64*F$39*$O$40)+(Q64*F$40*$O$41)+(Q64*F$41*$O$42)+F64</f>
        <v>15000000</v>
      </c>
      <c r="H64" s="194">
        <f t="shared" si="29"/>
        <v>15000000</v>
      </c>
      <c r="I64" s="194">
        <f t="shared" si="29"/>
        <v>15000000</v>
      </c>
      <c r="J64" s="194"/>
      <c r="K64" s="194">
        <f>SUM(E64:J64)</f>
        <v>75000000</v>
      </c>
      <c r="L64" s="282">
        <f t="shared" si="23"/>
        <v>5</v>
      </c>
      <c r="M64" s="192">
        <v>7</v>
      </c>
      <c r="N64" s="193" t="str">
        <f t="shared" si="25"/>
        <v>Listrik</v>
      </c>
      <c r="O64" s="285"/>
      <c r="P64" s="285">
        <v>1</v>
      </c>
      <c r="Q64" s="285">
        <v>1</v>
      </c>
      <c r="R64" s="285">
        <v>1</v>
      </c>
      <c r="S64" s="285">
        <v>1</v>
      </c>
      <c r="T64" s="285">
        <v>1</v>
      </c>
      <c r="U64" s="284">
        <f>IF(L64=5,0,"Salah")</f>
        <v>0</v>
      </c>
      <c r="BA64" s="173">
        <v>56</v>
      </c>
      <c r="BB64" s="174">
        <v>260000</v>
      </c>
      <c r="BC64" s="174">
        <v>216000</v>
      </c>
      <c r="BD64" s="174">
        <v>240000</v>
      </c>
      <c r="BE64" s="174">
        <v>150000</v>
      </c>
      <c r="BF64" s="174">
        <v>216000</v>
      </c>
      <c r="BK64" s="172" t="s">
        <v>192</v>
      </c>
    </row>
    <row r="65" spans="1:63" x14ac:dyDescent="0.3">
      <c r="A65" s="175"/>
      <c r="B65" s="1"/>
      <c r="C65" s="192">
        <v>8</v>
      </c>
      <c r="D65" s="193" t="s">
        <v>267</v>
      </c>
      <c r="E65" s="277">
        <f>O47+O46+O45</f>
        <v>33000000</v>
      </c>
      <c r="F65" s="194">
        <f>O47+O46+O45</f>
        <v>33000000</v>
      </c>
      <c r="G65" s="194">
        <f t="shared" ref="G65:I65" si="30">(Q65*((($O$45+$O$46)*SUM(F33:F41))+($O$47*SUM(F33:F41)))+F65)</f>
        <v>33000000</v>
      </c>
      <c r="H65" s="194">
        <f t="shared" si="30"/>
        <v>66000000</v>
      </c>
      <c r="I65" s="194">
        <f t="shared" si="30"/>
        <v>66000000</v>
      </c>
      <c r="J65" s="194"/>
      <c r="K65" s="194">
        <f>SUM(E65:J65)</f>
        <v>231000000</v>
      </c>
      <c r="L65" s="282">
        <f t="shared" si="23"/>
        <v>5</v>
      </c>
      <c r="M65" s="192">
        <v>8</v>
      </c>
      <c r="N65" s="193" t="str">
        <f t="shared" si="25"/>
        <v>Pemeliharaan</v>
      </c>
      <c r="O65" s="285"/>
      <c r="P65" s="285">
        <v>1</v>
      </c>
      <c r="Q65" s="285">
        <v>1</v>
      </c>
      <c r="R65" s="285">
        <v>1</v>
      </c>
      <c r="S65" s="285">
        <v>1</v>
      </c>
      <c r="T65" s="285">
        <v>1</v>
      </c>
      <c r="U65" s="284">
        <f>IF(L65=5,0,"Salah")</f>
        <v>0</v>
      </c>
      <c r="BA65" s="173">
        <v>57</v>
      </c>
      <c r="BB65" s="174">
        <v>260000</v>
      </c>
      <c r="BC65" s="174">
        <v>216000</v>
      </c>
      <c r="BD65" s="174">
        <v>240000</v>
      </c>
      <c r="BE65" s="174">
        <v>150000</v>
      </c>
      <c r="BF65" s="174">
        <v>216000</v>
      </c>
      <c r="BK65" s="172" t="s">
        <v>192</v>
      </c>
    </row>
    <row r="66" spans="1:63" x14ac:dyDescent="0.3">
      <c r="A66" s="175"/>
      <c r="B66" s="1"/>
      <c r="C66" s="187">
        <v>9</v>
      </c>
      <c r="D66" s="188" t="s">
        <v>309</v>
      </c>
      <c r="E66" s="344">
        <f>'Gabungan_Calculation Sheet'!E64</f>
        <v>31603979.150000002</v>
      </c>
      <c r="F66" s="344">
        <f>'Gabungan_Calculation Sheet'!F64</f>
        <v>60150514.150000006</v>
      </c>
      <c r="G66" s="344">
        <f>'Gabungan_Calculation Sheet'!G64</f>
        <v>76789470.5</v>
      </c>
      <c r="H66" s="344">
        <f>'Gabungan_Calculation Sheet'!H64</f>
        <v>80934496.700000003</v>
      </c>
      <c r="I66" s="344">
        <f>'Gabungan_Calculation Sheet'!I64</f>
        <v>87849673.5</v>
      </c>
      <c r="J66" s="344">
        <f>'Gabungan_Calculation Sheet'!J64</f>
        <v>0</v>
      </c>
      <c r="K66" s="345">
        <f>SUM(F66:J66)</f>
        <v>305724154.85000002</v>
      </c>
      <c r="L66" s="282">
        <f t="shared" si="23"/>
        <v>5</v>
      </c>
      <c r="M66" s="187">
        <v>9</v>
      </c>
      <c r="N66" s="188" t="s">
        <v>309</v>
      </c>
      <c r="O66" s="340">
        <v>1</v>
      </c>
      <c r="P66" s="340">
        <v>1</v>
      </c>
      <c r="Q66" s="340">
        <v>1</v>
      </c>
      <c r="R66" s="340">
        <v>1</v>
      </c>
      <c r="S66" s="340">
        <v>1</v>
      </c>
      <c r="T66" s="340"/>
      <c r="U66" s="284">
        <f>IF(L66=5,0,"Salah")</f>
        <v>0</v>
      </c>
      <c r="BA66" s="173">
        <v>58</v>
      </c>
      <c r="BB66" s="174">
        <v>260000</v>
      </c>
      <c r="BC66" s="174">
        <v>216000</v>
      </c>
      <c r="BD66" s="174">
        <v>240000</v>
      </c>
      <c r="BE66" s="174">
        <v>150000</v>
      </c>
      <c r="BF66" s="174">
        <v>216000</v>
      </c>
      <c r="BK66" s="172" t="s">
        <v>192</v>
      </c>
    </row>
    <row r="67" spans="1:63" x14ac:dyDescent="0.3">
      <c r="A67" s="175"/>
      <c r="B67" s="1"/>
      <c r="C67" s="341">
        <v>10</v>
      </c>
      <c r="D67" s="342"/>
      <c r="E67" s="347"/>
      <c r="F67" s="347"/>
      <c r="G67" s="347"/>
      <c r="H67" s="347"/>
      <c r="I67" s="347"/>
      <c r="J67" s="347"/>
      <c r="K67" s="348">
        <f>SUM(E67:J67)</f>
        <v>0</v>
      </c>
      <c r="L67" s="282"/>
      <c r="M67" s="341"/>
      <c r="N67" s="342"/>
      <c r="O67" s="343"/>
      <c r="P67" s="343"/>
      <c r="Q67" s="343"/>
      <c r="R67" s="343"/>
      <c r="S67" s="343"/>
      <c r="T67" s="343"/>
      <c r="U67" s="284"/>
    </row>
    <row r="68" spans="1:63" ht="14.5" thickBot="1" x14ac:dyDescent="0.35">
      <c r="A68" s="175"/>
      <c r="B68" s="1"/>
      <c r="C68" s="1"/>
      <c r="D68" s="1"/>
      <c r="E68" s="1"/>
      <c r="F68" s="1"/>
      <c r="G68" s="1"/>
      <c r="H68" s="1"/>
      <c r="I68" s="1"/>
      <c r="J68" s="1"/>
      <c r="K68" s="346">
        <f>SUM(K58:K67)</f>
        <v>2602174154.8499999</v>
      </c>
      <c r="L68" s="1"/>
      <c r="M68" s="1"/>
      <c r="N68" s="1"/>
      <c r="O68" s="1"/>
      <c r="P68" s="1"/>
      <c r="Q68" s="1"/>
      <c r="R68" s="1"/>
      <c r="S68" s="1"/>
      <c r="T68" s="1"/>
      <c r="U68" s="180"/>
      <c r="BA68" s="173">
        <v>59</v>
      </c>
      <c r="BB68" s="174">
        <v>260000</v>
      </c>
      <c r="BC68" s="174">
        <v>216000</v>
      </c>
      <c r="BD68" s="174">
        <v>240000</v>
      </c>
      <c r="BE68" s="174">
        <v>150000</v>
      </c>
      <c r="BF68" s="174">
        <v>216000</v>
      </c>
      <c r="BK68" s="172" t="s">
        <v>192</v>
      </c>
    </row>
    <row r="69" spans="1:63" s="290" customFormat="1" ht="15" thickTop="1" thickBot="1" x14ac:dyDescent="0.35">
      <c r="A69" s="286"/>
      <c r="B69" s="287"/>
      <c r="C69" s="288" t="s">
        <v>278</v>
      </c>
      <c r="D69" s="287"/>
      <c r="E69" s="237">
        <f>E75</f>
        <v>-1191354426.4256251</v>
      </c>
      <c r="F69" s="237">
        <f>F75+E69</f>
        <v>-261059791.33937502</v>
      </c>
      <c r="G69" s="237">
        <f>G75+F69</f>
        <v>1015052820.225625</v>
      </c>
      <c r="H69" s="237">
        <f t="shared" ref="H69:J69" si="31">H75+G69</f>
        <v>2300329335.4881248</v>
      </c>
      <c r="I69" s="237">
        <f t="shared" si="31"/>
        <v>3901442948.538125</v>
      </c>
      <c r="J69" s="237">
        <f t="shared" si="31"/>
        <v>4081442948.538125</v>
      </c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9"/>
      <c r="BA69" s="291">
        <v>60</v>
      </c>
      <c r="BB69" s="292">
        <v>260000</v>
      </c>
      <c r="BC69" s="292">
        <v>216000</v>
      </c>
      <c r="BD69" s="292">
        <v>240000</v>
      </c>
      <c r="BE69" s="292">
        <v>150000</v>
      </c>
      <c r="BF69" s="292">
        <v>216000</v>
      </c>
      <c r="BG69" s="292"/>
      <c r="BH69" s="292"/>
      <c r="BI69" s="292"/>
      <c r="BJ69" s="292"/>
      <c r="BK69" s="290" t="s">
        <v>192</v>
      </c>
    </row>
    <row r="70" spans="1:63" ht="15.75" customHeight="1" thickBot="1" x14ac:dyDescent="0.35">
      <c r="A70" s="175"/>
      <c r="B70" s="1"/>
      <c r="C70" s="184" t="s">
        <v>7</v>
      </c>
      <c r="D70" s="184" t="s">
        <v>245</v>
      </c>
      <c r="E70" s="184">
        <f>E57</f>
        <v>2019</v>
      </c>
      <c r="F70" s="184">
        <f>E70+1</f>
        <v>2020</v>
      </c>
      <c r="G70" s="184">
        <f t="shared" ref="G70" si="32">F70+1</f>
        <v>2021</v>
      </c>
      <c r="H70" s="184">
        <f>G70+1</f>
        <v>2022</v>
      </c>
      <c r="I70" s="184">
        <f>H70+1</f>
        <v>2023</v>
      </c>
      <c r="J70" s="184">
        <f t="shared" ref="J70" si="33">I70+1</f>
        <v>2024</v>
      </c>
      <c r="K70" s="184" t="s">
        <v>9</v>
      </c>
      <c r="L70" s="1"/>
      <c r="M70" s="429" t="str">
        <f>IF(N70&lt;20%,"IRR.","IRR :")</f>
        <v>IRR :</v>
      </c>
      <c r="N70" s="432">
        <f>IRR(E75:J75,E15)</f>
        <v>0.87506204191123116</v>
      </c>
      <c r="O70" s="433"/>
      <c r="P70" s="1"/>
      <c r="Q70" s="429" t="s">
        <v>279</v>
      </c>
      <c r="R70" s="415">
        <f>SUM(E75:J75)</f>
        <v>4081442948.538125</v>
      </c>
      <c r="S70" s="416"/>
      <c r="T70" s="1"/>
      <c r="U70" s="180"/>
      <c r="BA70" s="173">
        <v>61</v>
      </c>
      <c r="BB70" s="174">
        <v>210000</v>
      </c>
      <c r="BC70" s="174">
        <v>216000</v>
      </c>
      <c r="BD70" s="174">
        <v>240000</v>
      </c>
      <c r="BE70" s="174">
        <v>150000</v>
      </c>
      <c r="BF70" s="174">
        <v>216000</v>
      </c>
      <c r="BK70" s="172" t="s">
        <v>192</v>
      </c>
    </row>
    <row r="71" spans="1:63" ht="15" customHeight="1" x14ac:dyDescent="0.3">
      <c r="A71" s="175"/>
      <c r="B71" s="1"/>
      <c r="C71" s="293">
        <v>1</v>
      </c>
      <c r="D71" s="268" t="s">
        <v>280</v>
      </c>
      <c r="E71" s="294">
        <f t="shared" ref="E71:I71" si="34">SUM(E46:E54)</f>
        <v>599555656</v>
      </c>
      <c r="F71" s="294">
        <f t="shared" si="34"/>
        <v>1239537400</v>
      </c>
      <c r="G71" s="294">
        <f t="shared" si="34"/>
        <v>1329669442</v>
      </c>
      <c r="H71" s="294">
        <f t="shared" si="34"/>
        <v>1453179962</v>
      </c>
      <c r="I71" s="294">
        <f t="shared" si="34"/>
        <v>1518372988</v>
      </c>
      <c r="J71" s="294">
        <f>SUM(J46:J54)</f>
        <v>180000000</v>
      </c>
      <c r="K71" s="294">
        <f>SUM(E71:J71)</f>
        <v>6320315448</v>
      </c>
      <c r="L71" s="1"/>
      <c r="M71" s="430"/>
      <c r="N71" s="434"/>
      <c r="O71" s="435"/>
      <c r="P71" s="1"/>
      <c r="Q71" s="430"/>
      <c r="R71" s="417"/>
      <c r="S71" s="418"/>
      <c r="T71" s="1"/>
      <c r="U71" s="180"/>
      <c r="BA71" s="173">
        <v>62</v>
      </c>
      <c r="BB71" s="174">
        <v>210000</v>
      </c>
      <c r="BC71" s="174">
        <v>216000</v>
      </c>
      <c r="BD71" s="174">
        <v>240000</v>
      </c>
      <c r="BE71" s="174">
        <v>150000</v>
      </c>
      <c r="BF71" s="174">
        <v>216000</v>
      </c>
      <c r="BK71" s="172" t="s">
        <v>192</v>
      </c>
    </row>
    <row r="72" spans="1:63" ht="15" customHeight="1" x14ac:dyDescent="0.3">
      <c r="A72" s="175"/>
      <c r="B72" s="1"/>
      <c r="C72" s="295">
        <v>2</v>
      </c>
      <c r="D72" s="296" t="s">
        <v>281</v>
      </c>
      <c r="E72" s="297">
        <f>SUM(E58:E67)</f>
        <v>1695053979.1500001</v>
      </c>
      <c r="F72" s="297">
        <f>SUM(F58:F67)</f>
        <v>295950514.14999998</v>
      </c>
      <c r="G72" s="297">
        <f>SUM(G58:G67)</f>
        <v>131989470.5</v>
      </c>
      <c r="H72" s="297">
        <f>SUM(H58:H67)</f>
        <v>330534496.69999999</v>
      </c>
      <c r="I72" s="297">
        <f>SUM(I58:I67)</f>
        <v>180249673.5</v>
      </c>
      <c r="J72" s="297">
        <f t="shared" ref="J72" si="35">SUM(J58:J67)</f>
        <v>0</v>
      </c>
      <c r="K72" s="297">
        <f>SUM(K58:K67)</f>
        <v>2602174154.8499999</v>
      </c>
      <c r="L72" s="1"/>
      <c r="M72" s="430"/>
      <c r="N72" s="434"/>
      <c r="O72" s="435"/>
      <c r="P72" s="1"/>
      <c r="Q72" s="430"/>
      <c r="R72" s="417"/>
      <c r="S72" s="418"/>
      <c r="T72" s="1"/>
      <c r="U72" s="180"/>
      <c r="BA72" s="173">
        <v>63</v>
      </c>
      <c r="BB72" s="174">
        <v>210000</v>
      </c>
      <c r="BC72" s="174">
        <v>216000</v>
      </c>
      <c r="BD72" s="174">
        <v>240000</v>
      </c>
      <c r="BE72" s="174">
        <v>150000</v>
      </c>
      <c r="BF72" s="174">
        <v>216000</v>
      </c>
      <c r="BK72" s="172" t="s">
        <v>192</v>
      </c>
    </row>
    <row r="73" spans="1:63" ht="15" customHeight="1" x14ac:dyDescent="0.3">
      <c r="A73" s="175"/>
      <c r="B73" s="1"/>
      <c r="C73" s="298"/>
      <c r="D73" s="298" t="s">
        <v>278</v>
      </c>
      <c r="E73" s="299">
        <f>E71-E72</f>
        <v>-1095498323.1500001</v>
      </c>
      <c r="F73" s="299">
        <f t="shared" ref="F73:J73" si="36">F71-F72</f>
        <v>943586885.85000002</v>
      </c>
      <c r="G73" s="299">
        <f t="shared" si="36"/>
        <v>1197679971.5</v>
      </c>
      <c r="H73" s="299">
        <f t="shared" si="36"/>
        <v>1122645465.3</v>
      </c>
      <c r="I73" s="299">
        <f t="shared" si="36"/>
        <v>1338123314.5</v>
      </c>
      <c r="J73" s="299">
        <f t="shared" si="36"/>
        <v>180000000</v>
      </c>
      <c r="K73" s="299">
        <f>SUM(E73:J73)</f>
        <v>3686537314</v>
      </c>
      <c r="L73" s="1"/>
      <c r="M73" s="430"/>
      <c r="N73" s="434"/>
      <c r="O73" s="435"/>
      <c r="P73" s="1"/>
      <c r="Q73" s="430"/>
      <c r="R73" s="417"/>
      <c r="S73" s="418"/>
      <c r="T73" s="1"/>
      <c r="U73" s="180"/>
      <c r="BA73" s="173">
        <v>64</v>
      </c>
      <c r="BB73" s="174">
        <v>210000</v>
      </c>
      <c r="BC73" s="174">
        <v>216000</v>
      </c>
      <c r="BD73" s="174">
        <v>240000</v>
      </c>
      <c r="BE73" s="174">
        <v>150000</v>
      </c>
      <c r="BF73" s="174">
        <v>216000</v>
      </c>
      <c r="BK73" s="172" t="s">
        <v>192</v>
      </c>
    </row>
    <row r="74" spans="1:63" ht="15" customHeight="1" x14ac:dyDescent="0.3">
      <c r="A74" s="175"/>
      <c r="B74" s="1"/>
      <c r="C74" s="300"/>
      <c r="D74" s="300" t="s">
        <v>282</v>
      </c>
      <c r="E74" s="301">
        <f>E78</f>
        <v>-95856103.275625005</v>
      </c>
      <c r="F74" s="301">
        <f t="shared" ref="F74:I74" si="37">F78</f>
        <v>-13292250.763750006</v>
      </c>
      <c r="G74" s="301">
        <f t="shared" si="37"/>
        <v>78432640.064999998</v>
      </c>
      <c r="H74" s="301">
        <f t="shared" si="37"/>
        <v>162631049.96250001</v>
      </c>
      <c r="I74" s="301">
        <f t="shared" si="37"/>
        <v>262990298.54999998</v>
      </c>
      <c r="J74" s="301"/>
      <c r="K74" s="301">
        <f>SUM(E74:J74)</f>
        <v>394905634.53812498</v>
      </c>
      <c r="L74" s="1"/>
      <c r="M74" s="430"/>
      <c r="N74" s="434"/>
      <c r="O74" s="435"/>
      <c r="P74" s="1"/>
      <c r="Q74" s="430"/>
      <c r="R74" s="417"/>
      <c r="S74" s="418"/>
      <c r="T74" s="1"/>
      <c r="U74" s="180"/>
      <c r="BA74" s="173">
        <v>65</v>
      </c>
      <c r="BB74" s="174">
        <v>210000</v>
      </c>
      <c r="BC74" s="174">
        <v>216000</v>
      </c>
      <c r="BD74" s="174">
        <v>240000</v>
      </c>
      <c r="BE74" s="174">
        <v>150000</v>
      </c>
      <c r="BF74" s="174">
        <v>216000</v>
      </c>
      <c r="BK74" s="172" t="s">
        <v>192</v>
      </c>
    </row>
    <row r="75" spans="1:63" ht="15.75" customHeight="1" thickBot="1" x14ac:dyDescent="0.35">
      <c r="A75" s="175"/>
      <c r="B75" s="1"/>
      <c r="C75" s="302"/>
      <c r="D75" s="303" t="s">
        <v>244</v>
      </c>
      <c r="E75" s="304">
        <f>E73+E74</f>
        <v>-1191354426.4256251</v>
      </c>
      <c r="F75" s="304">
        <f t="shared" ref="F75:J75" si="38">F73+F74</f>
        <v>930294635.08625007</v>
      </c>
      <c r="G75" s="304">
        <f t="shared" si="38"/>
        <v>1276112611.5650001</v>
      </c>
      <c r="H75" s="304">
        <f t="shared" si="38"/>
        <v>1285276515.2625</v>
      </c>
      <c r="I75" s="304">
        <f t="shared" si="38"/>
        <v>1601113613.05</v>
      </c>
      <c r="J75" s="304">
        <f t="shared" si="38"/>
        <v>180000000</v>
      </c>
      <c r="K75" s="304">
        <f>SUM(K73:K74)</f>
        <v>4081442948.538125</v>
      </c>
      <c r="L75" s="1"/>
      <c r="M75" s="431"/>
      <c r="N75" s="436"/>
      <c r="O75" s="437"/>
      <c r="P75" s="185"/>
      <c r="Q75" s="431"/>
      <c r="R75" s="419"/>
      <c r="S75" s="420"/>
      <c r="T75" s="1"/>
      <c r="U75" s="180"/>
      <c r="BA75" s="173">
        <v>66</v>
      </c>
      <c r="BB75" s="174">
        <v>210000</v>
      </c>
      <c r="BC75" s="174">
        <v>216000</v>
      </c>
      <c r="BD75" s="174">
        <v>240000</v>
      </c>
      <c r="BE75" s="174">
        <v>150000</v>
      </c>
      <c r="BF75" s="174">
        <v>216000</v>
      </c>
      <c r="BK75" s="172" t="s">
        <v>192</v>
      </c>
    </row>
    <row r="76" spans="1:63" s="309" customFormat="1" ht="15" thickTop="1" thickBot="1" x14ac:dyDescent="0.35">
      <c r="A76" s="305"/>
      <c r="B76" s="306"/>
      <c r="C76" s="306"/>
      <c r="D76" s="306"/>
      <c r="E76" s="307" t="b">
        <f>E69&gt;=0</f>
        <v>0</v>
      </c>
      <c r="F76" s="307" t="b">
        <f t="shared" ref="F76:J76" si="39">F69&gt;=0</f>
        <v>0</v>
      </c>
      <c r="G76" s="307" t="b">
        <f t="shared" si="39"/>
        <v>1</v>
      </c>
      <c r="H76" s="307" t="b">
        <f t="shared" si="39"/>
        <v>1</v>
      </c>
      <c r="I76" s="307" t="b">
        <f t="shared" si="39"/>
        <v>1</v>
      </c>
      <c r="J76" s="307" t="b">
        <f t="shared" si="39"/>
        <v>1</v>
      </c>
      <c r="K76" s="306"/>
      <c r="L76" s="306"/>
      <c r="M76" s="306"/>
      <c r="N76" s="306"/>
      <c r="O76" s="306"/>
      <c r="P76" s="306"/>
      <c r="Q76" s="306"/>
      <c r="R76" s="306"/>
      <c r="S76" s="306"/>
      <c r="T76" s="306"/>
      <c r="U76" s="308"/>
      <c r="BA76" s="310">
        <v>67</v>
      </c>
      <c r="BB76" s="311">
        <v>210000</v>
      </c>
      <c r="BC76" s="311">
        <v>216000</v>
      </c>
      <c r="BD76" s="311">
        <v>240000</v>
      </c>
      <c r="BE76" s="311">
        <v>150000</v>
      </c>
      <c r="BF76" s="311">
        <v>216000</v>
      </c>
      <c r="BG76" s="311"/>
      <c r="BH76" s="311"/>
      <c r="BI76" s="311"/>
      <c r="BJ76" s="311"/>
      <c r="BK76" s="309" t="s">
        <v>192</v>
      </c>
    </row>
    <row r="77" spans="1:63" s="309" customFormat="1" x14ac:dyDescent="0.3">
      <c r="E77" s="312">
        <f>E73</f>
        <v>-1095498323.1500001</v>
      </c>
      <c r="F77" s="312">
        <f>F73+E77</f>
        <v>-151911437.30000007</v>
      </c>
      <c r="G77" s="312">
        <f t="shared" ref="G77:J77" si="40">G73+F77</f>
        <v>1045768534.1999999</v>
      </c>
      <c r="H77" s="312">
        <f t="shared" si="40"/>
        <v>2168413999.5</v>
      </c>
      <c r="I77" s="312">
        <f t="shared" si="40"/>
        <v>3506537314</v>
      </c>
      <c r="J77" s="312">
        <f t="shared" si="40"/>
        <v>3686537314</v>
      </c>
      <c r="BA77" s="310">
        <v>68</v>
      </c>
      <c r="BB77" s="311">
        <v>210000</v>
      </c>
      <c r="BC77" s="311">
        <v>216000</v>
      </c>
      <c r="BD77" s="311">
        <v>240000</v>
      </c>
      <c r="BE77" s="311">
        <v>150000</v>
      </c>
      <c r="BF77" s="311">
        <v>216000</v>
      </c>
      <c r="BG77" s="311"/>
      <c r="BH77" s="311"/>
      <c r="BI77" s="311"/>
      <c r="BJ77" s="311"/>
      <c r="BK77" s="309" t="s">
        <v>192</v>
      </c>
    </row>
    <row r="78" spans="1:63" s="309" customFormat="1" x14ac:dyDescent="0.3">
      <c r="E78" s="313">
        <f t="shared" ref="E78:J78" si="41">IF(E77&lt;1,(E77*70%)*$E$16,E77*$E$14)</f>
        <v>-95856103.275625005</v>
      </c>
      <c r="F78" s="313">
        <f t="shared" si="41"/>
        <v>-13292250.763750006</v>
      </c>
      <c r="G78" s="313">
        <f t="shared" si="41"/>
        <v>78432640.064999998</v>
      </c>
      <c r="H78" s="313">
        <f t="shared" si="41"/>
        <v>162631049.96250001</v>
      </c>
      <c r="I78" s="313">
        <f t="shared" si="41"/>
        <v>262990298.54999998</v>
      </c>
      <c r="J78" s="313">
        <f t="shared" si="41"/>
        <v>276490298.55000001</v>
      </c>
      <c r="BA78" s="310">
        <v>69</v>
      </c>
      <c r="BB78" s="311">
        <v>210000</v>
      </c>
      <c r="BC78" s="311">
        <v>216000</v>
      </c>
      <c r="BD78" s="311">
        <v>240000</v>
      </c>
      <c r="BE78" s="311">
        <v>150000</v>
      </c>
      <c r="BF78" s="311">
        <v>216000</v>
      </c>
      <c r="BG78" s="311"/>
      <c r="BH78" s="311"/>
      <c r="BI78" s="311"/>
      <c r="BJ78" s="311"/>
      <c r="BK78" s="309" t="s">
        <v>192</v>
      </c>
    </row>
    <row r="79" spans="1:63" s="309" customFormat="1" x14ac:dyDescent="0.3">
      <c r="E79" s="314"/>
      <c r="F79" s="314"/>
      <c r="G79" s="314"/>
      <c r="H79" s="314"/>
      <c r="I79" s="314"/>
      <c r="J79" s="314"/>
      <c r="BA79" s="310">
        <v>70</v>
      </c>
      <c r="BB79" s="311">
        <v>210000</v>
      </c>
      <c r="BC79" s="311">
        <v>180000</v>
      </c>
      <c r="BD79" s="311">
        <v>200000</v>
      </c>
      <c r="BE79" s="311">
        <v>150000</v>
      </c>
      <c r="BF79" s="311">
        <v>180000</v>
      </c>
      <c r="BG79" s="311"/>
      <c r="BH79" s="311"/>
      <c r="BI79" s="311"/>
      <c r="BJ79" s="311"/>
      <c r="BK79" s="309" t="s">
        <v>192</v>
      </c>
    </row>
    <row r="80" spans="1:63" s="290" customFormat="1" x14ac:dyDescent="0.3">
      <c r="F80" s="315"/>
      <c r="BA80" s="291">
        <v>71</v>
      </c>
      <c r="BB80" s="292">
        <v>210000</v>
      </c>
      <c r="BC80" s="292">
        <v>180000</v>
      </c>
      <c r="BD80" s="292">
        <v>200000</v>
      </c>
      <c r="BE80" s="292">
        <v>150000</v>
      </c>
      <c r="BF80" s="292">
        <v>180000</v>
      </c>
      <c r="BG80" s="292"/>
      <c r="BH80" s="292"/>
      <c r="BI80" s="292"/>
      <c r="BJ80" s="292"/>
      <c r="BK80" s="290" t="s">
        <v>192</v>
      </c>
    </row>
    <row r="81" spans="53:63" s="290" customFormat="1" x14ac:dyDescent="0.3">
      <c r="BA81" s="291">
        <v>72</v>
      </c>
      <c r="BB81" s="292">
        <v>210000</v>
      </c>
      <c r="BC81" s="292">
        <v>180000</v>
      </c>
      <c r="BD81" s="292">
        <v>200000</v>
      </c>
      <c r="BE81" s="292">
        <v>150000</v>
      </c>
      <c r="BF81" s="292">
        <v>180000</v>
      </c>
      <c r="BG81" s="292"/>
      <c r="BH81" s="292"/>
      <c r="BI81" s="292"/>
      <c r="BJ81" s="292"/>
      <c r="BK81" s="290" t="s">
        <v>192</v>
      </c>
    </row>
    <row r="82" spans="53:63" s="290" customFormat="1" x14ac:dyDescent="0.3">
      <c r="BA82" s="291">
        <v>73</v>
      </c>
      <c r="BB82" s="292">
        <v>210000</v>
      </c>
      <c r="BC82" s="292">
        <v>180000</v>
      </c>
      <c r="BD82" s="292">
        <v>200000</v>
      </c>
      <c r="BE82" s="292">
        <v>150000</v>
      </c>
      <c r="BF82" s="292">
        <v>180000</v>
      </c>
      <c r="BG82" s="292"/>
      <c r="BH82" s="292"/>
      <c r="BI82" s="292"/>
      <c r="BJ82" s="292"/>
      <c r="BK82" s="290" t="s">
        <v>192</v>
      </c>
    </row>
    <row r="83" spans="53:63" s="290" customFormat="1" x14ac:dyDescent="0.3">
      <c r="BA83" s="291">
        <v>74</v>
      </c>
      <c r="BB83" s="292">
        <v>210000</v>
      </c>
      <c r="BC83" s="292">
        <v>180000</v>
      </c>
      <c r="BD83" s="292">
        <v>200000</v>
      </c>
      <c r="BE83" s="292">
        <v>150000</v>
      </c>
      <c r="BF83" s="292">
        <v>180000</v>
      </c>
      <c r="BG83" s="292"/>
      <c r="BH83" s="292"/>
      <c r="BI83" s="292"/>
      <c r="BJ83" s="292"/>
      <c r="BK83" s="290" t="s">
        <v>192</v>
      </c>
    </row>
    <row r="84" spans="53:63" x14ac:dyDescent="0.3">
      <c r="BA84" s="173">
        <v>75</v>
      </c>
      <c r="BB84" s="174">
        <v>210000</v>
      </c>
      <c r="BC84" s="174">
        <v>180000</v>
      </c>
      <c r="BD84" s="174">
        <v>200000</v>
      </c>
      <c r="BE84" s="174">
        <v>150000</v>
      </c>
      <c r="BF84" s="174">
        <v>180000</v>
      </c>
      <c r="BK84" s="172" t="s">
        <v>192</v>
      </c>
    </row>
    <row r="85" spans="53:63" x14ac:dyDescent="0.3">
      <c r="BA85" s="173">
        <v>76</v>
      </c>
      <c r="BB85" s="174">
        <v>210000</v>
      </c>
      <c r="BC85" s="174">
        <v>180000</v>
      </c>
      <c r="BD85" s="174">
        <v>200000</v>
      </c>
      <c r="BE85" s="174">
        <v>150000</v>
      </c>
      <c r="BF85" s="174">
        <v>180000</v>
      </c>
      <c r="BK85" s="172" t="s">
        <v>192</v>
      </c>
    </row>
    <row r="86" spans="53:63" x14ac:dyDescent="0.3">
      <c r="BA86" s="173">
        <v>77</v>
      </c>
      <c r="BB86" s="174">
        <v>210000</v>
      </c>
      <c r="BC86" s="174">
        <v>180000</v>
      </c>
      <c r="BD86" s="174">
        <v>200000</v>
      </c>
      <c r="BE86" s="174">
        <v>150000</v>
      </c>
      <c r="BF86" s="174">
        <v>180000</v>
      </c>
      <c r="BK86" s="172" t="s">
        <v>192</v>
      </c>
    </row>
    <row r="87" spans="53:63" x14ac:dyDescent="0.3">
      <c r="BA87" s="173">
        <v>78</v>
      </c>
      <c r="BB87" s="174">
        <v>210000</v>
      </c>
      <c r="BC87" s="174">
        <v>180000</v>
      </c>
      <c r="BD87" s="174">
        <v>200000</v>
      </c>
      <c r="BE87" s="174">
        <v>150000</v>
      </c>
      <c r="BF87" s="174">
        <v>180000</v>
      </c>
      <c r="BK87" s="172" t="s">
        <v>192</v>
      </c>
    </row>
    <row r="88" spans="53:63" x14ac:dyDescent="0.3">
      <c r="BA88" s="173">
        <v>79</v>
      </c>
      <c r="BB88" s="174">
        <v>210000</v>
      </c>
      <c r="BC88" s="174">
        <v>180000</v>
      </c>
      <c r="BD88" s="174">
        <v>200000</v>
      </c>
      <c r="BE88" s="174">
        <v>150000</v>
      </c>
      <c r="BF88" s="174">
        <v>180000</v>
      </c>
      <c r="BK88" s="172" t="s">
        <v>192</v>
      </c>
    </row>
    <row r="89" spans="53:63" x14ac:dyDescent="0.3">
      <c r="BA89" s="173">
        <v>80</v>
      </c>
      <c r="BB89" s="174">
        <v>210000</v>
      </c>
      <c r="BC89" s="174">
        <v>180000</v>
      </c>
      <c r="BD89" s="174">
        <v>200000</v>
      </c>
      <c r="BE89" s="174">
        <v>150000</v>
      </c>
      <c r="BF89" s="174">
        <v>180000</v>
      </c>
      <c r="BK89" s="172" t="s">
        <v>192</v>
      </c>
    </row>
    <row r="90" spans="53:63" x14ac:dyDescent="0.3">
      <c r="BA90" s="173">
        <v>81</v>
      </c>
      <c r="BB90" s="174">
        <v>180000</v>
      </c>
      <c r="BC90" s="174">
        <v>180000</v>
      </c>
      <c r="BD90" s="174">
        <v>200000</v>
      </c>
      <c r="BE90" s="174">
        <v>150000</v>
      </c>
      <c r="BF90" s="174">
        <v>180000</v>
      </c>
      <c r="BK90" s="172" t="s">
        <v>192</v>
      </c>
    </row>
    <row r="91" spans="53:63" x14ac:dyDescent="0.3">
      <c r="BA91" s="173">
        <v>82</v>
      </c>
      <c r="BB91" s="174">
        <v>180000</v>
      </c>
      <c r="BC91" s="174">
        <v>180000</v>
      </c>
      <c r="BD91" s="174">
        <v>200000</v>
      </c>
      <c r="BE91" s="174">
        <v>150000</v>
      </c>
      <c r="BF91" s="174">
        <v>180000</v>
      </c>
      <c r="BK91" s="172" t="s">
        <v>192</v>
      </c>
    </row>
    <row r="92" spans="53:63" x14ac:dyDescent="0.3">
      <c r="BA92" s="173">
        <v>83</v>
      </c>
      <c r="BB92" s="174">
        <v>180000</v>
      </c>
      <c r="BC92" s="174">
        <v>180000</v>
      </c>
      <c r="BD92" s="174">
        <v>200000</v>
      </c>
      <c r="BE92" s="174">
        <v>150000</v>
      </c>
      <c r="BF92" s="174">
        <v>180000</v>
      </c>
      <c r="BK92" s="172" t="s">
        <v>192</v>
      </c>
    </row>
    <row r="93" spans="53:63" x14ac:dyDescent="0.3">
      <c r="BA93" s="173">
        <v>84</v>
      </c>
      <c r="BB93" s="174">
        <v>180000</v>
      </c>
      <c r="BC93" s="174">
        <v>180000</v>
      </c>
      <c r="BD93" s="174">
        <v>200000</v>
      </c>
      <c r="BE93" s="174">
        <v>150000</v>
      </c>
      <c r="BF93" s="174">
        <v>180000</v>
      </c>
      <c r="BK93" s="172" t="s">
        <v>192</v>
      </c>
    </row>
    <row r="94" spans="53:63" x14ac:dyDescent="0.3">
      <c r="BA94" s="173">
        <v>85</v>
      </c>
      <c r="BB94" s="174">
        <v>180000</v>
      </c>
      <c r="BC94" s="174">
        <v>180000</v>
      </c>
      <c r="BD94" s="174">
        <v>200000</v>
      </c>
      <c r="BE94" s="174">
        <v>150000</v>
      </c>
      <c r="BF94" s="174">
        <v>180000</v>
      </c>
      <c r="BK94" s="172" t="s">
        <v>192</v>
      </c>
    </row>
    <row r="95" spans="53:63" x14ac:dyDescent="0.3">
      <c r="BA95" s="173">
        <v>86</v>
      </c>
      <c r="BB95" s="174">
        <v>180000</v>
      </c>
      <c r="BC95" s="174">
        <v>180000</v>
      </c>
      <c r="BD95" s="174">
        <v>200000</v>
      </c>
      <c r="BE95" s="174">
        <v>150000</v>
      </c>
      <c r="BF95" s="174">
        <v>180000</v>
      </c>
      <c r="BK95" s="172" t="s">
        <v>192</v>
      </c>
    </row>
    <row r="96" spans="53:63" x14ac:dyDescent="0.3">
      <c r="BA96" s="173">
        <v>87</v>
      </c>
      <c r="BB96" s="174">
        <v>180000</v>
      </c>
      <c r="BC96" s="174">
        <v>180000</v>
      </c>
      <c r="BD96" s="174">
        <v>200000</v>
      </c>
      <c r="BE96" s="174">
        <v>150000</v>
      </c>
      <c r="BF96" s="174">
        <v>180000</v>
      </c>
      <c r="BK96" s="172" t="s">
        <v>192</v>
      </c>
    </row>
    <row r="97" spans="53:63" x14ac:dyDescent="0.3">
      <c r="BA97" s="173">
        <v>88</v>
      </c>
      <c r="BB97" s="174">
        <v>180000</v>
      </c>
      <c r="BC97" s="174">
        <v>180000</v>
      </c>
      <c r="BD97" s="174">
        <v>200000</v>
      </c>
      <c r="BE97" s="174">
        <v>150000</v>
      </c>
      <c r="BF97" s="174">
        <v>180000</v>
      </c>
      <c r="BK97" s="172" t="s">
        <v>192</v>
      </c>
    </row>
    <row r="98" spans="53:63" x14ac:dyDescent="0.3">
      <c r="BA98" s="173">
        <v>89</v>
      </c>
      <c r="BB98" s="174">
        <v>180000</v>
      </c>
      <c r="BC98" s="174">
        <v>180000</v>
      </c>
      <c r="BD98" s="174">
        <v>200000</v>
      </c>
      <c r="BE98" s="174">
        <v>150000</v>
      </c>
      <c r="BF98" s="174">
        <v>180000</v>
      </c>
      <c r="BK98" s="172" t="s">
        <v>192</v>
      </c>
    </row>
    <row r="99" spans="53:63" x14ac:dyDescent="0.3">
      <c r="BA99" s="173">
        <v>90</v>
      </c>
      <c r="BB99" s="174">
        <v>180000</v>
      </c>
      <c r="BC99" s="174">
        <v>180000</v>
      </c>
      <c r="BD99" s="174">
        <v>200000</v>
      </c>
      <c r="BE99" s="174">
        <v>150000</v>
      </c>
      <c r="BF99" s="174">
        <v>180000</v>
      </c>
      <c r="BK99" s="172" t="s">
        <v>192</v>
      </c>
    </row>
    <row r="100" spans="53:63" x14ac:dyDescent="0.3">
      <c r="BA100" s="173">
        <v>91</v>
      </c>
      <c r="BB100" s="174">
        <v>180000</v>
      </c>
      <c r="BC100" s="174">
        <v>180000</v>
      </c>
      <c r="BD100" s="174">
        <v>200000</v>
      </c>
      <c r="BE100" s="174">
        <v>150000</v>
      </c>
      <c r="BF100" s="174">
        <v>180000</v>
      </c>
      <c r="BK100" s="172" t="s">
        <v>192</v>
      </c>
    </row>
    <row r="101" spans="53:63" x14ac:dyDescent="0.3">
      <c r="BA101" s="173">
        <v>92</v>
      </c>
      <c r="BB101" s="174">
        <v>180000</v>
      </c>
      <c r="BC101" s="174">
        <v>180000</v>
      </c>
      <c r="BD101" s="174">
        <v>200000</v>
      </c>
      <c r="BE101" s="174">
        <v>150000</v>
      </c>
      <c r="BF101" s="174">
        <v>180000</v>
      </c>
      <c r="BK101" s="172" t="s">
        <v>192</v>
      </c>
    </row>
    <row r="102" spans="53:63" x14ac:dyDescent="0.3">
      <c r="BA102" s="173">
        <v>93</v>
      </c>
      <c r="BB102" s="174">
        <v>180000</v>
      </c>
      <c r="BC102" s="174">
        <v>180000</v>
      </c>
      <c r="BD102" s="174">
        <v>200000</v>
      </c>
      <c r="BE102" s="174">
        <v>150000</v>
      </c>
      <c r="BF102" s="174">
        <v>180000</v>
      </c>
      <c r="BK102" s="172" t="s">
        <v>192</v>
      </c>
    </row>
    <row r="103" spans="53:63" x14ac:dyDescent="0.3">
      <c r="BA103" s="173">
        <v>94</v>
      </c>
      <c r="BB103" s="174">
        <v>180000</v>
      </c>
      <c r="BC103" s="174">
        <v>180000</v>
      </c>
      <c r="BD103" s="174">
        <v>200000</v>
      </c>
      <c r="BE103" s="174">
        <v>150000</v>
      </c>
      <c r="BF103" s="174">
        <v>180000</v>
      </c>
      <c r="BK103" s="172" t="s">
        <v>192</v>
      </c>
    </row>
    <row r="104" spans="53:63" x14ac:dyDescent="0.3">
      <c r="BA104" s="173">
        <v>95</v>
      </c>
      <c r="BB104" s="174">
        <v>180000</v>
      </c>
      <c r="BC104" s="174">
        <v>180000</v>
      </c>
      <c r="BD104" s="174">
        <v>200000</v>
      </c>
      <c r="BE104" s="174">
        <v>150000</v>
      </c>
      <c r="BF104" s="174">
        <v>180000</v>
      </c>
      <c r="BK104" s="172" t="s">
        <v>192</v>
      </c>
    </row>
    <row r="105" spans="53:63" x14ac:dyDescent="0.3">
      <c r="BA105" s="173">
        <v>96</v>
      </c>
      <c r="BB105" s="174">
        <v>180000</v>
      </c>
      <c r="BC105" s="174">
        <v>180000</v>
      </c>
      <c r="BD105" s="174">
        <v>200000</v>
      </c>
      <c r="BE105" s="174">
        <v>150000</v>
      </c>
      <c r="BF105" s="174">
        <v>180000</v>
      </c>
      <c r="BK105" s="172" t="s">
        <v>192</v>
      </c>
    </row>
    <row r="106" spans="53:63" x14ac:dyDescent="0.3">
      <c r="BA106" s="173">
        <v>97</v>
      </c>
      <c r="BB106" s="174">
        <v>180000</v>
      </c>
      <c r="BC106" s="174">
        <v>180000</v>
      </c>
      <c r="BD106" s="174">
        <v>200000</v>
      </c>
      <c r="BE106" s="174">
        <v>150000</v>
      </c>
      <c r="BF106" s="174">
        <v>180000</v>
      </c>
      <c r="BK106" s="172" t="s">
        <v>192</v>
      </c>
    </row>
    <row r="107" spans="53:63" x14ac:dyDescent="0.3">
      <c r="BA107" s="173">
        <v>98</v>
      </c>
      <c r="BB107" s="174">
        <v>180000</v>
      </c>
      <c r="BC107" s="174">
        <v>180000</v>
      </c>
      <c r="BD107" s="174">
        <v>200000</v>
      </c>
      <c r="BE107" s="174">
        <v>150000</v>
      </c>
      <c r="BF107" s="174">
        <v>180000</v>
      </c>
      <c r="BK107" s="172" t="s">
        <v>192</v>
      </c>
    </row>
    <row r="108" spans="53:63" x14ac:dyDescent="0.3">
      <c r="BA108" s="173">
        <v>99</v>
      </c>
      <c r="BB108" s="174">
        <v>180000</v>
      </c>
      <c r="BC108" s="174">
        <v>180000</v>
      </c>
      <c r="BD108" s="174">
        <v>200000</v>
      </c>
      <c r="BE108" s="174">
        <v>150000</v>
      </c>
      <c r="BF108" s="174">
        <v>180000</v>
      </c>
      <c r="BK108" s="172" t="s">
        <v>192</v>
      </c>
    </row>
    <row r="109" spans="53:63" x14ac:dyDescent="0.3">
      <c r="BA109" s="173">
        <v>100</v>
      </c>
      <c r="BB109" s="174">
        <v>180000</v>
      </c>
      <c r="BC109" s="174">
        <v>166500</v>
      </c>
      <c r="BD109" s="174">
        <v>185000</v>
      </c>
      <c r="BE109" s="174">
        <v>150000</v>
      </c>
      <c r="BF109" s="174">
        <v>166500</v>
      </c>
      <c r="BK109" s="172" t="s">
        <v>192</v>
      </c>
    </row>
    <row r="110" spans="53:63" x14ac:dyDescent="0.3">
      <c r="BA110" s="173">
        <v>101</v>
      </c>
      <c r="BB110" s="174">
        <v>165000</v>
      </c>
      <c r="BC110" s="174">
        <v>166500</v>
      </c>
      <c r="BD110" s="174">
        <v>185000</v>
      </c>
      <c r="BE110" s="174">
        <v>150000</v>
      </c>
      <c r="BF110" s="174">
        <v>166500</v>
      </c>
      <c r="BK110" s="172" t="s">
        <v>283</v>
      </c>
    </row>
    <row r="111" spans="53:63" x14ac:dyDescent="0.3">
      <c r="BA111" s="173">
        <v>102</v>
      </c>
      <c r="BB111" s="174">
        <v>165000</v>
      </c>
      <c r="BC111" s="174">
        <v>166500</v>
      </c>
      <c r="BD111" s="174">
        <v>185000</v>
      </c>
      <c r="BE111" s="174">
        <v>150000</v>
      </c>
      <c r="BF111" s="174">
        <v>166500</v>
      </c>
      <c r="BK111" s="172" t="s">
        <v>283</v>
      </c>
    </row>
    <row r="112" spans="53:63" x14ac:dyDescent="0.3">
      <c r="BA112" s="173">
        <v>103</v>
      </c>
      <c r="BB112" s="174">
        <v>165000</v>
      </c>
      <c r="BC112" s="174">
        <v>166500</v>
      </c>
      <c r="BD112" s="174">
        <v>185000</v>
      </c>
      <c r="BE112" s="174">
        <v>150000</v>
      </c>
      <c r="BF112" s="174">
        <v>166500</v>
      </c>
      <c r="BK112" s="172" t="s">
        <v>283</v>
      </c>
    </row>
    <row r="113" spans="53:63" x14ac:dyDescent="0.3">
      <c r="BA113" s="173">
        <v>104</v>
      </c>
      <c r="BB113" s="174">
        <v>165000</v>
      </c>
      <c r="BC113" s="174">
        <v>166500</v>
      </c>
      <c r="BD113" s="174">
        <v>185000</v>
      </c>
      <c r="BE113" s="174">
        <v>150000</v>
      </c>
      <c r="BF113" s="174">
        <v>166500</v>
      </c>
      <c r="BK113" s="172" t="s">
        <v>283</v>
      </c>
    </row>
    <row r="114" spans="53:63" x14ac:dyDescent="0.3">
      <c r="BA114" s="173">
        <v>105</v>
      </c>
      <c r="BB114" s="174">
        <v>165000</v>
      </c>
      <c r="BC114" s="174">
        <v>166500</v>
      </c>
      <c r="BD114" s="174">
        <v>185000</v>
      </c>
      <c r="BE114" s="174">
        <v>150000</v>
      </c>
      <c r="BF114" s="174">
        <v>166500</v>
      </c>
      <c r="BK114" s="172" t="s">
        <v>283</v>
      </c>
    </row>
    <row r="115" spans="53:63" x14ac:dyDescent="0.3">
      <c r="BA115" s="173">
        <v>106</v>
      </c>
      <c r="BB115" s="174">
        <v>165000</v>
      </c>
      <c r="BC115" s="174">
        <v>166500</v>
      </c>
      <c r="BD115" s="174">
        <v>185000</v>
      </c>
      <c r="BE115" s="174">
        <v>150000</v>
      </c>
      <c r="BF115" s="174">
        <v>166500</v>
      </c>
      <c r="BK115" s="172" t="s">
        <v>283</v>
      </c>
    </row>
    <row r="116" spans="53:63" x14ac:dyDescent="0.3">
      <c r="BA116" s="173">
        <v>107</v>
      </c>
      <c r="BB116" s="174">
        <v>165000</v>
      </c>
      <c r="BC116" s="174">
        <v>166500</v>
      </c>
      <c r="BD116" s="174">
        <v>185000</v>
      </c>
      <c r="BE116" s="174">
        <v>150000</v>
      </c>
      <c r="BF116" s="174">
        <v>166500</v>
      </c>
      <c r="BK116" s="172" t="s">
        <v>283</v>
      </c>
    </row>
    <row r="117" spans="53:63" x14ac:dyDescent="0.3">
      <c r="BA117" s="173">
        <v>108</v>
      </c>
      <c r="BB117" s="174">
        <v>165000</v>
      </c>
      <c r="BC117" s="174">
        <v>166500</v>
      </c>
      <c r="BD117" s="174">
        <v>185000</v>
      </c>
      <c r="BE117" s="174">
        <v>150000</v>
      </c>
      <c r="BF117" s="174">
        <v>166500</v>
      </c>
      <c r="BK117" s="172" t="s">
        <v>283</v>
      </c>
    </row>
    <row r="118" spans="53:63" x14ac:dyDescent="0.3">
      <c r="BA118" s="173">
        <v>109</v>
      </c>
      <c r="BB118" s="174">
        <v>165000</v>
      </c>
      <c r="BC118" s="174">
        <v>166500</v>
      </c>
      <c r="BD118" s="174">
        <v>185000</v>
      </c>
      <c r="BE118" s="174">
        <v>150000</v>
      </c>
      <c r="BF118" s="174">
        <v>166500</v>
      </c>
      <c r="BK118" s="172" t="s">
        <v>283</v>
      </c>
    </row>
    <row r="119" spans="53:63" x14ac:dyDescent="0.3">
      <c r="BA119" s="173">
        <v>110</v>
      </c>
      <c r="BB119" s="174">
        <v>165000</v>
      </c>
      <c r="BC119" s="174">
        <v>166500</v>
      </c>
      <c r="BD119" s="174">
        <v>185000</v>
      </c>
      <c r="BE119" s="174">
        <v>150000</v>
      </c>
      <c r="BF119" s="174">
        <v>166500</v>
      </c>
      <c r="BK119" s="172" t="s">
        <v>283</v>
      </c>
    </row>
    <row r="120" spans="53:63" x14ac:dyDescent="0.3">
      <c r="BA120" s="173">
        <v>111</v>
      </c>
      <c r="BB120" s="174">
        <v>165000</v>
      </c>
      <c r="BC120" s="174">
        <v>166500</v>
      </c>
      <c r="BD120" s="174">
        <v>185000</v>
      </c>
      <c r="BE120" s="174">
        <v>150000</v>
      </c>
      <c r="BF120" s="174">
        <v>166500</v>
      </c>
      <c r="BK120" s="172" t="s">
        <v>283</v>
      </c>
    </row>
    <row r="121" spans="53:63" x14ac:dyDescent="0.3">
      <c r="BA121" s="173">
        <v>112</v>
      </c>
      <c r="BB121" s="174">
        <v>165000</v>
      </c>
      <c r="BC121" s="174">
        <v>166500</v>
      </c>
      <c r="BD121" s="174">
        <v>185000</v>
      </c>
      <c r="BE121" s="174">
        <v>150000</v>
      </c>
      <c r="BF121" s="174">
        <v>166500</v>
      </c>
      <c r="BK121" s="172" t="s">
        <v>283</v>
      </c>
    </row>
    <row r="122" spans="53:63" x14ac:dyDescent="0.3">
      <c r="BA122" s="173">
        <v>113</v>
      </c>
      <c r="BB122" s="174">
        <v>165000</v>
      </c>
      <c r="BC122" s="174">
        <v>166500</v>
      </c>
      <c r="BD122" s="174">
        <v>185000</v>
      </c>
      <c r="BE122" s="174">
        <v>150000</v>
      </c>
      <c r="BF122" s="174">
        <v>166500</v>
      </c>
      <c r="BK122" s="172" t="s">
        <v>283</v>
      </c>
    </row>
    <row r="123" spans="53:63" x14ac:dyDescent="0.3">
      <c r="BA123" s="173">
        <v>114</v>
      </c>
      <c r="BB123" s="174">
        <v>165000</v>
      </c>
      <c r="BC123" s="174">
        <v>166500</v>
      </c>
      <c r="BD123" s="174">
        <v>185000</v>
      </c>
      <c r="BE123" s="174">
        <v>150000</v>
      </c>
      <c r="BF123" s="174">
        <v>166500</v>
      </c>
      <c r="BK123" s="172" t="s">
        <v>283</v>
      </c>
    </row>
    <row r="124" spans="53:63" x14ac:dyDescent="0.3">
      <c r="BA124" s="173">
        <v>115</v>
      </c>
      <c r="BB124" s="174">
        <v>165000</v>
      </c>
      <c r="BC124" s="174">
        <v>166500</v>
      </c>
      <c r="BD124" s="174">
        <v>185000</v>
      </c>
      <c r="BE124" s="174">
        <v>150000</v>
      </c>
      <c r="BF124" s="174">
        <v>166500</v>
      </c>
      <c r="BK124" s="172" t="s">
        <v>283</v>
      </c>
    </row>
    <row r="125" spans="53:63" x14ac:dyDescent="0.3">
      <c r="BA125" s="173">
        <v>116</v>
      </c>
      <c r="BB125" s="174">
        <v>165000</v>
      </c>
      <c r="BC125" s="174">
        <v>166500</v>
      </c>
      <c r="BD125" s="174">
        <v>185000</v>
      </c>
      <c r="BE125" s="174">
        <v>150000</v>
      </c>
      <c r="BF125" s="174">
        <v>166500</v>
      </c>
      <c r="BK125" s="172" t="s">
        <v>283</v>
      </c>
    </row>
    <row r="126" spans="53:63" x14ac:dyDescent="0.3">
      <c r="BA126" s="173">
        <v>117</v>
      </c>
      <c r="BB126" s="174">
        <v>165000</v>
      </c>
      <c r="BC126" s="174">
        <v>166500</v>
      </c>
      <c r="BD126" s="174">
        <v>185000</v>
      </c>
      <c r="BE126" s="174">
        <v>150000</v>
      </c>
      <c r="BF126" s="174">
        <v>166500</v>
      </c>
      <c r="BK126" s="172" t="s">
        <v>283</v>
      </c>
    </row>
    <row r="127" spans="53:63" x14ac:dyDescent="0.3">
      <c r="BA127" s="173">
        <v>118</v>
      </c>
      <c r="BB127" s="174">
        <v>165000</v>
      </c>
      <c r="BC127" s="174">
        <v>166500</v>
      </c>
      <c r="BD127" s="174">
        <v>185000</v>
      </c>
      <c r="BE127" s="174">
        <v>150000</v>
      </c>
      <c r="BF127" s="174">
        <v>166500</v>
      </c>
      <c r="BK127" s="172" t="s">
        <v>283</v>
      </c>
    </row>
    <row r="128" spans="53:63" x14ac:dyDescent="0.3">
      <c r="BA128" s="173">
        <v>119</v>
      </c>
      <c r="BB128" s="174">
        <v>165000</v>
      </c>
      <c r="BC128" s="174">
        <v>166500</v>
      </c>
      <c r="BD128" s="174">
        <v>185000</v>
      </c>
      <c r="BE128" s="174">
        <v>150000</v>
      </c>
      <c r="BF128" s="174">
        <v>166500</v>
      </c>
      <c r="BK128" s="172" t="s">
        <v>283</v>
      </c>
    </row>
    <row r="129" spans="53:63" x14ac:dyDescent="0.3">
      <c r="BA129" s="173">
        <v>120</v>
      </c>
      <c r="BB129" s="174">
        <v>165000</v>
      </c>
      <c r="BC129" s="174">
        <v>166500</v>
      </c>
      <c r="BD129" s="174">
        <v>185000</v>
      </c>
      <c r="BE129" s="174">
        <v>150000</v>
      </c>
      <c r="BF129" s="174">
        <v>166500</v>
      </c>
      <c r="BK129" s="172" t="s">
        <v>283</v>
      </c>
    </row>
    <row r="130" spans="53:63" x14ac:dyDescent="0.3">
      <c r="BA130" s="173">
        <v>121</v>
      </c>
      <c r="BB130" s="174">
        <v>155000</v>
      </c>
      <c r="BC130" s="174">
        <v>166500</v>
      </c>
      <c r="BD130" s="174">
        <v>185000</v>
      </c>
      <c r="BE130" s="174">
        <v>150000</v>
      </c>
      <c r="BF130" s="174">
        <v>166500</v>
      </c>
      <c r="BK130" s="172" t="s">
        <v>283</v>
      </c>
    </row>
    <row r="131" spans="53:63" x14ac:dyDescent="0.3">
      <c r="BA131" s="173">
        <v>122</v>
      </c>
      <c r="BB131" s="174">
        <v>155000</v>
      </c>
      <c r="BC131" s="174">
        <v>166500</v>
      </c>
      <c r="BD131" s="174">
        <v>185000</v>
      </c>
      <c r="BE131" s="174">
        <v>150000</v>
      </c>
      <c r="BF131" s="174">
        <v>166500</v>
      </c>
      <c r="BK131" s="172" t="s">
        <v>283</v>
      </c>
    </row>
    <row r="132" spans="53:63" x14ac:dyDescent="0.3">
      <c r="BA132" s="173">
        <v>123</v>
      </c>
      <c r="BB132" s="174">
        <v>155000</v>
      </c>
      <c r="BC132" s="174">
        <v>166500</v>
      </c>
      <c r="BD132" s="174">
        <v>185000</v>
      </c>
      <c r="BE132" s="174">
        <v>150000</v>
      </c>
      <c r="BF132" s="174">
        <v>166500</v>
      </c>
      <c r="BK132" s="172" t="s">
        <v>283</v>
      </c>
    </row>
    <row r="133" spans="53:63" x14ac:dyDescent="0.3">
      <c r="BA133" s="173">
        <v>124</v>
      </c>
      <c r="BB133" s="174">
        <v>155000</v>
      </c>
      <c r="BC133" s="174">
        <v>166500</v>
      </c>
      <c r="BD133" s="174">
        <v>185000</v>
      </c>
      <c r="BE133" s="174">
        <v>150000</v>
      </c>
      <c r="BF133" s="174">
        <v>166500</v>
      </c>
      <c r="BK133" s="172" t="s">
        <v>283</v>
      </c>
    </row>
    <row r="134" spans="53:63" x14ac:dyDescent="0.3">
      <c r="BA134" s="173">
        <v>125</v>
      </c>
      <c r="BB134" s="174">
        <v>155000</v>
      </c>
      <c r="BC134" s="174">
        <v>166500</v>
      </c>
      <c r="BD134" s="174">
        <v>185000</v>
      </c>
      <c r="BE134" s="174">
        <v>150000</v>
      </c>
      <c r="BF134" s="174">
        <v>166500</v>
      </c>
      <c r="BK134" s="172" t="s">
        <v>283</v>
      </c>
    </row>
    <row r="135" spans="53:63" x14ac:dyDescent="0.3">
      <c r="BA135" s="173">
        <v>126</v>
      </c>
      <c r="BB135" s="174">
        <v>155000</v>
      </c>
      <c r="BC135" s="174">
        <v>166500</v>
      </c>
      <c r="BD135" s="174">
        <v>185000</v>
      </c>
      <c r="BE135" s="174">
        <v>150000</v>
      </c>
      <c r="BF135" s="174">
        <v>166500</v>
      </c>
      <c r="BK135" s="172" t="s">
        <v>283</v>
      </c>
    </row>
    <row r="136" spans="53:63" x14ac:dyDescent="0.3">
      <c r="BA136" s="173">
        <v>127</v>
      </c>
      <c r="BB136" s="174">
        <v>155000</v>
      </c>
      <c r="BC136" s="174">
        <v>166500</v>
      </c>
      <c r="BD136" s="174">
        <v>185000</v>
      </c>
      <c r="BE136" s="174">
        <v>150000</v>
      </c>
      <c r="BF136" s="174">
        <v>166500</v>
      </c>
      <c r="BK136" s="172" t="s">
        <v>283</v>
      </c>
    </row>
    <row r="137" spans="53:63" x14ac:dyDescent="0.3">
      <c r="BA137" s="173">
        <v>128</v>
      </c>
      <c r="BB137" s="174">
        <v>155000</v>
      </c>
      <c r="BC137" s="174">
        <v>166500</v>
      </c>
      <c r="BD137" s="174">
        <v>185000</v>
      </c>
      <c r="BE137" s="174">
        <v>150000</v>
      </c>
      <c r="BF137" s="174">
        <v>166500</v>
      </c>
      <c r="BK137" s="172" t="s">
        <v>283</v>
      </c>
    </row>
    <row r="138" spans="53:63" x14ac:dyDescent="0.3">
      <c r="BA138" s="173">
        <v>129</v>
      </c>
      <c r="BB138" s="174">
        <v>155000</v>
      </c>
      <c r="BC138" s="174">
        <v>166500</v>
      </c>
      <c r="BD138" s="174">
        <v>185000</v>
      </c>
      <c r="BE138" s="174">
        <v>150000</v>
      </c>
      <c r="BF138" s="174">
        <v>166500</v>
      </c>
      <c r="BK138" s="172" t="s">
        <v>283</v>
      </c>
    </row>
    <row r="139" spans="53:63" x14ac:dyDescent="0.3">
      <c r="BA139" s="173">
        <v>130</v>
      </c>
      <c r="BB139" s="174">
        <v>155000</v>
      </c>
      <c r="BC139" s="174">
        <v>166500</v>
      </c>
      <c r="BD139" s="174">
        <v>185000</v>
      </c>
      <c r="BE139" s="174">
        <v>150000</v>
      </c>
      <c r="BF139" s="174">
        <v>166500</v>
      </c>
      <c r="BK139" s="172" t="s">
        <v>283</v>
      </c>
    </row>
    <row r="140" spans="53:63" x14ac:dyDescent="0.3">
      <c r="BA140" s="173">
        <v>131</v>
      </c>
      <c r="BB140" s="174">
        <v>155000</v>
      </c>
      <c r="BC140" s="174">
        <v>166500</v>
      </c>
      <c r="BD140" s="174">
        <v>185000</v>
      </c>
      <c r="BE140" s="174">
        <v>150000</v>
      </c>
      <c r="BF140" s="174">
        <v>166500</v>
      </c>
      <c r="BK140" s="172" t="s">
        <v>283</v>
      </c>
    </row>
    <row r="141" spans="53:63" x14ac:dyDescent="0.3">
      <c r="BA141" s="173">
        <v>132</v>
      </c>
      <c r="BB141" s="174">
        <v>155000</v>
      </c>
      <c r="BC141" s="174">
        <v>166500</v>
      </c>
      <c r="BD141" s="174">
        <v>185000</v>
      </c>
      <c r="BE141" s="174">
        <v>150000</v>
      </c>
      <c r="BF141" s="174">
        <v>166500</v>
      </c>
      <c r="BK141" s="172" t="s">
        <v>283</v>
      </c>
    </row>
    <row r="142" spans="53:63" x14ac:dyDescent="0.3">
      <c r="BA142" s="173">
        <v>133</v>
      </c>
      <c r="BB142" s="174">
        <v>155000</v>
      </c>
      <c r="BC142" s="174">
        <v>166500</v>
      </c>
      <c r="BD142" s="174">
        <v>185000</v>
      </c>
      <c r="BE142" s="174">
        <v>150000</v>
      </c>
      <c r="BF142" s="174">
        <v>166500</v>
      </c>
      <c r="BK142" s="172" t="s">
        <v>283</v>
      </c>
    </row>
    <row r="143" spans="53:63" x14ac:dyDescent="0.3">
      <c r="BA143" s="173">
        <v>134</v>
      </c>
      <c r="BB143" s="174">
        <v>155000</v>
      </c>
      <c r="BC143" s="174">
        <v>166500</v>
      </c>
      <c r="BD143" s="174">
        <v>185000</v>
      </c>
      <c r="BE143" s="174">
        <v>150000</v>
      </c>
      <c r="BF143" s="174">
        <v>166500</v>
      </c>
      <c r="BK143" s="172" t="s">
        <v>283</v>
      </c>
    </row>
    <row r="144" spans="53:63" x14ac:dyDescent="0.3">
      <c r="BA144" s="173">
        <v>135</v>
      </c>
      <c r="BB144" s="174">
        <v>155000</v>
      </c>
      <c r="BC144" s="174">
        <v>166500</v>
      </c>
      <c r="BD144" s="174">
        <v>185000</v>
      </c>
      <c r="BE144" s="174">
        <v>150000</v>
      </c>
      <c r="BF144" s="174">
        <v>166500</v>
      </c>
      <c r="BK144" s="172" t="s">
        <v>283</v>
      </c>
    </row>
    <row r="145" spans="53:63" x14ac:dyDescent="0.3">
      <c r="BA145" s="173">
        <v>136</v>
      </c>
      <c r="BB145" s="174">
        <v>155000</v>
      </c>
      <c r="BC145" s="174">
        <v>166500</v>
      </c>
      <c r="BD145" s="174">
        <v>185000</v>
      </c>
      <c r="BE145" s="174">
        <v>150000</v>
      </c>
      <c r="BF145" s="174">
        <v>166500</v>
      </c>
      <c r="BK145" s="172" t="s">
        <v>283</v>
      </c>
    </row>
    <row r="146" spans="53:63" x14ac:dyDescent="0.3">
      <c r="BA146" s="173">
        <v>137</v>
      </c>
      <c r="BB146" s="174">
        <v>155000</v>
      </c>
      <c r="BC146" s="174">
        <v>166500</v>
      </c>
      <c r="BD146" s="174">
        <v>185000</v>
      </c>
      <c r="BE146" s="174">
        <v>150000</v>
      </c>
      <c r="BF146" s="174">
        <v>166500</v>
      </c>
      <c r="BK146" s="172" t="s">
        <v>283</v>
      </c>
    </row>
    <row r="147" spans="53:63" x14ac:dyDescent="0.3">
      <c r="BA147" s="173">
        <v>138</v>
      </c>
      <c r="BB147" s="174">
        <v>155000</v>
      </c>
      <c r="BC147" s="174">
        <v>166500</v>
      </c>
      <c r="BD147" s="174">
        <v>185000</v>
      </c>
      <c r="BE147" s="174">
        <v>150000</v>
      </c>
      <c r="BF147" s="174">
        <v>166500</v>
      </c>
      <c r="BK147" s="172" t="s">
        <v>283</v>
      </c>
    </row>
    <row r="148" spans="53:63" x14ac:dyDescent="0.3">
      <c r="BA148" s="173">
        <v>139</v>
      </c>
      <c r="BB148" s="174">
        <v>155000</v>
      </c>
      <c r="BC148" s="174">
        <v>166500</v>
      </c>
      <c r="BD148" s="174">
        <v>185000</v>
      </c>
      <c r="BE148" s="174">
        <v>150000</v>
      </c>
      <c r="BF148" s="174">
        <v>166500</v>
      </c>
      <c r="BK148" s="172" t="s">
        <v>283</v>
      </c>
    </row>
    <row r="149" spans="53:63" x14ac:dyDescent="0.3">
      <c r="BA149" s="173">
        <v>140</v>
      </c>
      <c r="BB149" s="174">
        <v>155000</v>
      </c>
      <c r="BC149" s="174">
        <v>166500</v>
      </c>
      <c r="BD149" s="174">
        <v>185000</v>
      </c>
      <c r="BE149" s="174">
        <v>150000</v>
      </c>
      <c r="BF149" s="174">
        <v>166500</v>
      </c>
      <c r="BK149" s="172" t="s">
        <v>283</v>
      </c>
    </row>
    <row r="150" spans="53:63" x14ac:dyDescent="0.3">
      <c r="BA150" s="173">
        <v>141</v>
      </c>
      <c r="BB150" s="174">
        <v>150000</v>
      </c>
      <c r="BC150" s="174">
        <v>166500</v>
      </c>
      <c r="BD150" s="174">
        <v>185000</v>
      </c>
      <c r="BE150" s="174">
        <v>150000</v>
      </c>
      <c r="BF150" s="174">
        <v>166500</v>
      </c>
      <c r="BK150" s="172" t="s">
        <v>283</v>
      </c>
    </row>
    <row r="151" spans="53:63" x14ac:dyDescent="0.3">
      <c r="BA151" s="173">
        <v>142</v>
      </c>
      <c r="BB151" s="174">
        <v>150000</v>
      </c>
      <c r="BC151" s="174">
        <v>166500</v>
      </c>
      <c r="BD151" s="174">
        <v>185000</v>
      </c>
      <c r="BE151" s="174">
        <v>150000</v>
      </c>
      <c r="BF151" s="174">
        <v>166500</v>
      </c>
      <c r="BK151" s="172" t="s">
        <v>283</v>
      </c>
    </row>
    <row r="152" spans="53:63" x14ac:dyDescent="0.3">
      <c r="BA152" s="173">
        <v>143</v>
      </c>
      <c r="BB152" s="174">
        <v>150000</v>
      </c>
      <c r="BC152" s="174">
        <v>166500</v>
      </c>
      <c r="BD152" s="174">
        <v>185000</v>
      </c>
      <c r="BE152" s="174">
        <v>150000</v>
      </c>
      <c r="BF152" s="174">
        <v>166500</v>
      </c>
      <c r="BK152" s="172" t="s">
        <v>283</v>
      </c>
    </row>
    <row r="153" spans="53:63" x14ac:dyDescent="0.3">
      <c r="BA153" s="173">
        <v>144</v>
      </c>
      <c r="BB153" s="174">
        <v>150000</v>
      </c>
      <c r="BC153" s="174">
        <v>166500</v>
      </c>
      <c r="BD153" s="174">
        <v>185000</v>
      </c>
      <c r="BE153" s="174">
        <v>150000</v>
      </c>
      <c r="BF153" s="174">
        <v>166500</v>
      </c>
      <c r="BK153" s="172" t="s">
        <v>283</v>
      </c>
    </row>
    <row r="154" spans="53:63" x14ac:dyDescent="0.3">
      <c r="BA154" s="173">
        <v>145</v>
      </c>
      <c r="BB154" s="174">
        <v>150000</v>
      </c>
      <c r="BC154" s="174">
        <v>166500</v>
      </c>
      <c r="BD154" s="174">
        <v>185000</v>
      </c>
      <c r="BE154" s="174">
        <v>150000</v>
      </c>
      <c r="BF154" s="174">
        <v>166500</v>
      </c>
      <c r="BK154" s="172" t="s">
        <v>283</v>
      </c>
    </row>
    <row r="155" spans="53:63" x14ac:dyDescent="0.3">
      <c r="BA155" s="173">
        <v>146</v>
      </c>
      <c r="BB155" s="174">
        <v>150000</v>
      </c>
      <c r="BC155" s="174">
        <v>166500</v>
      </c>
      <c r="BD155" s="174">
        <v>185000</v>
      </c>
      <c r="BE155" s="174">
        <v>150000</v>
      </c>
      <c r="BF155" s="174">
        <v>166500</v>
      </c>
      <c r="BK155" s="172" t="s">
        <v>283</v>
      </c>
    </row>
    <row r="156" spans="53:63" x14ac:dyDescent="0.3">
      <c r="BA156" s="173">
        <v>147</v>
      </c>
      <c r="BB156" s="174">
        <v>150000</v>
      </c>
      <c r="BC156" s="174">
        <v>166500</v>
      </c>
      <c r="BD156" s="174">
        <v>185000</v>
      </c>
      <c r="BE156" s="174">
        <v>150000</v>
      </c>
      <c r="BF156" s="174">
        <v>166500</v>
      </c>
      <c r="BK156" s="172" t="s">
        <v>283</v>
      </c>
    </row>
    <row r="157" spans="53:63" x14ac:dyDescent="0.3">
      <c r="BA157" s="173">
        <v>148</v>
      </c>
      <c r="BB157" s="174">
        <v>150000</v>
      </c>
      <c r="BC157" s="174">
        <v>166500</v>
      </c>
      <c r="BD157" s="174">
        <v>185000</v>
      </c>
      <c r="BE157" s="174">
        <v>150000</v>
      </c>
      <c r="BF157" s="174">
        <v>166500</v>
      </c>
      <c r="BK157" s="172" t="s">
        <v>283</v>
      </c>
    </row>
    <row r="158" spans="53:63" x14ac:dyDescent="0.3">
      <c r="BA158" s="173">
        <v>149</v>
      </c>
      <c r="BB158" s="174">
        <v>150000</v>
      </c>
      <c r="BC158" s="174">
        <v>166500</v>
      </c>
      <c r="BD158" s="174">
        <v>185000</v>
      </c>
      <c r="BE158" s="174">
        <v>150000</v>
      </c>
      <c r="BF158" s="174">
        <v>166500</v>
      </c>
      <c r="BK158" s="172" t="s">
        <v>283</v>
      </c>
    </row>
    <row r="159" spans="53:63" x14ac:dyDescent="0.3">
      <c r="BA159" s="173">
        <v>150</v>
      </c>
      <c r="BB159" s="174">
        <v>150000</v>
      </c>
      <c r="BC159" s="174">
        <v>135000</v>
      </c>
      <c r="BD159" s="174">
        <v>150000</v>
      </c>
      <c r="BE159" s="174">
        <v>150000</v>
      </c>
      <c r="BF159" s="174">
        <v>135000</v>
      </c>
      <c r="BK159" s="172" t="s">
        <v>283</v>
      </c>
    </row>
    <row r="160" spans="53:63" x14ac:dyDescent="0.3">
      <c r="BA160" s="173">
        <v>151</v>
      </c>
      <c r="BB160" s="174">
        <v>150000</v>
      </c>
      <c r="BC160" s="174">
        <v>135000</v>
      </c>
      <c r="BD160" s="174">
        <v>150000</v>
      </c>
      <c r="BE160" s="174">
        <v>150000</v>
      </c>
      <c r="BF160" s="174">
        <v>135000</v>
      </c>
      <c r="BK160" s="172" t="s">
        <v>283</v>
      </c>
    </row>
    <row r="161" spans="53:63" x14ac:dyDescent="0.3">
      <c r="BA161" s="173">
        <v>152</v>
      </c>
      <c r="BB161" s="174">
        <v>150000</v>
      </c>
      <c r="BC161" s="174">
        <v>135000</v>
      </c>
      <c r="BD161" s="174">
        <v>150000</v>
      </c>
      <c r="BE161" s="174">
        <v>150000</v>
      </c>
      <c r="BF161" s="174">
        <v>135000</v>
      </c>
      <c r="BK161" s="172" t="s">
        <v>283</v>
      </c>
    </row>
    <row r="162" spans="53:63" x14ac:dyDescent="0.3">
      <c r="BA162" s="173">
        <v>153</v>
      </c>
      <c r="BB162" s="174">
        <v>150000</v>
      </c>
      <c r="BC162" s="174">
        <v>135000</v>
      </c>
      <c r="BD162" s="174">
        <v>150000</v>
      </c>
      <c r="BE162" s="174">
        <v>150000</v>
      </c>
      <c r="BF162" s="174">
        <v>135000</v>
      </c>
      <c r="BK162" s="172" t="s">
        <v>283</v>
      </c>
    </row>
    <row r="163" spans="53:63" x14ac:dyDescent="0.3">
      <c r="BA163" s="173">
        <v>154</v>
      </c>
      <c r="BB163" s="174">
        <v>150000</v>
      </c>
      <c r="BC163" s="174">
        <v>135000</v>
      </c>
      <c r="BD163" s="174">
        <v>150000</v>
      </c>
      <c r="BE163" s="174">
        <v>150000</v>
      </c>
      <c r="BF163" s="174">
        <v>135000</v>
      </c>
      <c r="BK163" s="172" t="s">
        <v>283</v>
      </c>
    </row>
    <row r="164" spans="53:63" x14ac:dyDescent="0.3">
      <c r="BA164" s="173">
        <v>155</v>
      </c>
      <c r="BB164" s="174">
        <v>150000</v>
      </c>
      <c r="BC164" s="174">
        <v>135000</v>
      </c>
      <c r="BD164" s="174">
        <v>150000</v>
      </c>
      <c r="BE164" s="174">
        <v>150000</v>
      </c>
      <c r="BF164" s="174">
        <v>135000</v>
      </c>
      <c r="BK164" s="172" t="s">
        <v>283</v>
      </c>
    </row>
    <row r="165" spans="53:63" x14ac:dyDescent="0.3">
      <c r="BA165" s="173">
        <v>156</v>
      </c>
      <c r="BB165" s="174">
        <v>150000</v>
      </c>
      <c r="BC165" s="174">
        <v>135000</v>
      </c>
      <c r="BD165" s="174">
        <v>150000</v>
      </c>
      <c r="BE165" s="174">
        <v>150000</v>
      </c>
      <c r="BF165" s="174">
        <v>135000</v>
      </c>
      <c r="BK165" s="172" t="s">
        <v>283</v>
      </c>
    </row>
    <row r="166" spans="53:63" x14ac:dyDescent="0.3">
      <c r="BA166" s="173">
        <v>157</v>
      </c>
      <c r="BB166" s="174">
        <v>150000</v>
      </c>
      <c r="BC166" s="174">
        <v>135000</v>
      </c>
      <c r="BD166" s="174">
        <v>150000</v>
      </c>
      <c r="BE166" s="174">
        <v>150000</v>
      </c>
      <c r="BF166" s="174">
        <v>135000</v>
      </c>
      <c r="BK166" s="172" t="s">
        <v>283</v>
      </c>
    </row>
    <row r="167" spans="53:63" x14ac:dyDescent="0.3">
      <c r="BA167" s="173">
        <v>158</v>
      </c>
      <c r="BB167" s="174">
        <v>150000</v>
      </c>
      <c r="BC167" s="174">
        <v>135000</v>
      </c>
      <c r="BD167" s="174">
        <v>150000</v>
      </c>
      <c r="BE167" s="174">
        <v>150000</v>
      </c>
      <c r="BF167" s="174">
        <v>135000</v>
      </c>
      <c r="BH167" s="172"/>
      <c r="BK167" s="172" t="s">
        <v>283</v>
      </c>
    </row>
    <row r="168" spans="53:63" x14ac:dyDescent="0.3">
      <c r="BA168" s="173">
        <v>159</v>
      </c>
      <c r="BB168" s="174">
        <v>150000</v>
      </c>
      <c r="BC168" s="174">
        <v>135000</v>
      </c>
      <c r="BD168" s="174">
        <v>150000</v>
      </c>
      <c r="BE168" s="174">
        <v>150000</v>
      </c>
      <c r="BF168" s="174">
        <v>135000</v>
      </c>
      <c r="BK168" s="172" t="s">
        <v>283</v>
      </c>
    </row>
    <row r="169" spans="53:63" x14ac:dyDescent="0.3">
      <c r="BA169" s="173">
        <v>160</v>
      </c>
      <c r="BB169" s="174">
        <v>150000</v>
      </c>
      <c r="BC169" s="174">
        <v>135000</v>
      </c>
      <c r="BD169" s="174">
        <v>150000</v>
      </c>
      <c r="BE169" s="174">
        <v>150000</v>
      </c>
      <c r="BF169" s="174">
        <v>135000</v>
      </c>
      <c r="BK169" s="172" t="s">
        <v>283</v>
      </c>
    </row>
    <row r="170" spans="53:63" x14ac:dyDescent="0.3">
      <c r="BA170" s="173">
        <v>161</v>
      </c>
      <c r="BB170" s="174">
        <v>145000</v>
      </c>
      <c r="BC170" s="174">
        <v>135000</v>
      </c>
      <c r="BD170" s="174">
        <v>150000</v>
      </c>
      <c r="BE170" s="174">
        <v>150000</v>
      </c>
      <c r="BF170" s="174">
        <v>135000</v>
      </c>
      <c r="BK170" s="172" t="s">
        <v>283</v>
      </c>
    </row>
    <row r="171" spans="53:63" x14ac:dyDescent="0.3">
      <c r="BA171" s="173">
        <v>162</v>
      </c>
      <c r="BB171" s="174">
        <v>145000</v>
      </c>
      <c r="BC171" s="174">
        <v>135000</v>
      </c>
      <c r="BD171" s="174">
        <v>150000</v>
      </c>
      <c r="BE171" s="174">
        <v>150000</v>
      </c>
      <c r="BF171" s="174">
        <v>135000</v>
      </c>
      <c r="BK171" s="172" t="s">
        <v>283</v>
      </c>
    </row>
    <row r="172" spans="53:63" x14ac:dyDescent="0.3">
      <c r="BA172" s="173">
        <v>163</v>
      </c>
      <c r="BB172" s="174">
        <v>145000</v>
      </c>
      <c r="BC172" s="174">
        <v>135000</v>
      </c>
      <c r="BD172" s="174">
        <v>150000</v>
      </c>
      <c r="BE172" s="174">
        <v>150000</v>
      </c>
      <c r="BF172" s="174">
        <v>135000</v>
      </c>
      <c r="BK172" s="172" t="s">
        <v>283</v>
      </c>
    </row>
    <row r="173" spans="53:63" x14ac:dyDescent="0.3">
      <c r="BA173" s="173">
        <v>164</v>
      </c>
      <c r="BB173" s="174">
        <v>145000</v>
      </c>
      <c r="BC173" s="174">
        <v>135000</v>
      </c>
      <c r="BD173" s="174">
        <v>150000</v>
      </c>
      <c r="BE173" s="174">
        <v>150000</v>
      </c>
      <c r="BF173" s="174">
        <v>135000</v>
      </c>
      <c r="BK173" s="172" t="s">
        <v>283</v>
      </c>
    </row>
    <row r="174" spans="53:63" x14ac:dyDescent="0.3">
      <c r="BA174" s="173">
        <v>165</v>
      </c>
      <c r="BB174" s="174">
        <v>145000</v>
      </c>
      <c r="BC174" s="174">
        <v>135000</v>
      </c>
      <c r="BD174" s="174">
        <v>150000</v>
      </c>
      <c r="BE174" s="174">
        <v>150000</v>
      </c>
      <c r="BF174" s="174">
        <v>135000</v>
      </c>
      <c r="BK174" s="172" t="s">
        <v>283</v>
      </c>
    </row>
    <row r="175" spans="53:63" x14ac:dyDescent="0.3">
      <c r="BA175" s="173">
        <v>166</v>
      </c>
      <c r="BB175" s="174">
        <v>145000</v>
      </c>
      <c r="BC175" s="174">
        <v>135000</v>
      </c>
      <c r="BD175" s="174">
        <v>150000</v>
      </c>
      <c r="BE175" s="174">
        <v>150000</v>
      </c>
      <c r="BF175" s="174">
        <v>135000</v>
      </c>
      <c r="BK175" s="172" t="s">
        <v>283</v>
      </c>
    </row>
    <row r="176" spans="53:63" x14ac:dyDescent="0.3">
      <c r="BA176" s="173">
        <v>167</v>
      </c>
      <c r="BB176" s="174">
        <v>145000</v>
      </c>
      <c r="BC176" s="174">
        <v>135000</v>
      </c>
      <c r="BD176" s="174">
        <v>150000</v>
      </c>
      <c r="BE176" s="174">
        <v>150000</v>
      </c>
      <c r="BF176" s="174">
        <v>135000</v>
      </c>
      <c r="BK176" s="172" t="s">
        <v>283</v>
      </c>
    </row>
    <row r="177" spans="53:63" x14ac:dyDescent="0.3">
      <c r="BA177" s="173">
        <v>168</v>
      </c>
      <c r="BB177" s="174">
        <v>145000</v>
      </c>
      <c r="BC177" s="174">
        <v>135000</v>
      </c>
      <c r="BD177" s="174">
        <v>150000</v>
      </c>
      <c r="BE177" s="174">
        <v>150000</v>
      </c>
      <c r="BF177" s="174">
        <v>135000</v>
      </c>
      <c r="BK177" s="172" t="s">
        <v>283</v>
      </c>
    </row>
    <row r="178" spans="53:63" x14ac:dyDescent="0.3">
      <c r="BA178" s="173">
        <v>169</v>
      </c>
      <c r="BB178" s="174">
        <v>145000</v>
      </c>
      <c r="BC178" s="174">
        <v>135000</v>
      </c>
      <c r="BD178" s="174">
        <v>150000</v>
      </c>
      <c r="BE178" s="174">
        <v>150000</v>
      </c>
      <c r="BF178" s="174">
        <v>135000</v>
      </c>
      <c r="BK178" s="172" t="s">
        <v>283</v>
      </c>
    </row>
    <row r="179" spans="53:63" x14ac:dyDescent="0.3">
      <c r="BA179" s="173">
        <v>170</v>
      </c>
      <c r="BB179" s="174">
        <v>145000</v>
      </c>
      <c r="BC179" s="174">
        <v>135000</v>
      </c>
      <c r="BD179" s="174">
        <v>150000</v>
      </c>
      <c r="BE179" s="174">
        <v>150000</v>
      </c>
      <c r="BF179" s="174">
        <v>135000</v>
      </c>
      <c r="BK179" s="172" t="s">
        <v>283</v>
      </c>
    </row>
    <row r="180" spans="53:63" x14ac:dyDescent="0.3">
      <c r="BA180" s="173">
        <v>171</v>
      </c>
      <c r="BB180" s="174">
        <v>145000</v>
      </c>
      <c r="BC180" s="174">
        <v>135000</v>
      </c>
      <c r="BD180" s="174">
        <v>150000</v>
      </c>
      <c r="BE180" s="174">
        <v>150000</v>
      </c>
      <c r="BF180" s="174">
        <v>135000</v>
      </c>
      <c r="BK180" s="172" t="s">
        <v>283</v>
      </c>
    </row>
    <row r="181" spans="53:63" x14ac:dyDescent="0.3">
      <c r="BA181" s="173">
        <v>172</v>
      </c>
      <c r="BB181" s="174">
        <v>145000</v>
      </c>
      <c r="BC181" s="174">
        <v>135000</v>
      </c>
      <c r="BD181" s="174">
        <v>150000</v>
      </c>
      <c r="BE181" s="174">
        <v>150000</v>
      </c>
      <c r="BF181" s="174">
        <v>135000</v>
      </c>
      <c r="BK181" s="172" t="s">
        <v>283</v>
      </c>
    </row>
    <row r="182" spans="53:63" x14ac:dyDescent="0.3">
      <c r="BA182" s="173">
        <v>173</v>
      </c>
      <c r="BB182" s="174">
        <v>145000</v>
      </c>
      <c r="BC182" s="174">
        <v>135000</v>
      </c>
      <c r="BD182" s="174">
        <v>150000</v>
      </c>
      <c r="BE182" s="174">
        <v>150000</v>
      </c>
      <c r="BF182" s="174">
        <v>135000</v>
      </c>
      <c r="BK182" s="172" t="s">
        <v>283</v>
      </c>
    </row>
    <row r="183" spans="53:63" x14ac:dyDescent="0.3">
      <c r="BA183" s="173">
        <v>174</v>
      </c>
      <c r="BB183" s="174">
        <v>145000</v>
      </c>
      <c r="BC183" s="174">
        <v>135000</v>
      </c>
      <c r="BD183" s="174">
        <v>150000</v>
      </c>
      <c r="BE183" s="174">
        <v>150000</v>
      </c>
      <c r="BF183" s="174">
        <v>135000</v>
      </c>
      <c r="BK183" s="172" t="s">
        <v>283</v>
      </c>
    </row>
    <row r="184" spans="53:63" x14ac:dyDescent="0.3">
      <c r="BA184" s="173">
        <v>175</v>
      </c>
      <c r="BB184" s="174">
        <v>145000</v>
      </c>
      <c r="BC184" s="174">
        <v>135000</v>
      </c>
      <c r="BD184" s="174">
        <v>150000</v>
      </c>
      <c r="BE184" s="174">
        <v>150000</v>
      </c>
      <c r="BF184" s="174">
        <v>135000</v>
      </c>
      <c r="BK184" s="172" t="s">
        <v>283</v>
      </c>
    </row>
    <row r="185" spans="53:63" x14ac:dyDescent="0.3">
      <c r="BA185" s="173">
        <v>176</v>
      </c>
      <c r="BB185" s="174">
        <v>145000</v>
      </c>
      <c r="BC185" s="174">
        <v>135000</v>
      </c>
      <c r="BD185" s="174">
        <v>150000</v>
      </c>
      <c r="BE185" s="174">
        <v>150000</v>
      </c>
      <c r="BF185" s="174">
        <v>135000</v>
      </c>
      <c r="BK185" s="172" t="s">
        <v>283</v>
      </c>
    </row>
    <row r="186" spans="53:63" x14ac:dyDescent="0.3">
      <c r="BA186" s="173">
        <v>177</v>
      </c>
      <c r="BB186" s="174">
        <v>145000</v>
      </c>
      <c r="BC186" s="174">
        <v>135000</v>
      </c>
      <c r="BD186" s="174">
        <v>150000</v>
      </c>
      <c r="BE186" s="174">
        <v>150000</v>
      </c>
      <c r="BF186" s="174">
        <v>135000</v>
      </c>
      <c r="BK186" s="172" t="s">
        <v>283</v>
      </c>
    </row>
    <row r="187" spans="53:63" x14ac:dyDescent="0.3">
      <c r="BA187" s="173">
        <v>178</v>
      </c>
      <c r="BB187" s="174">
        <v>145000</v>
      </c>
      <c r="BC187" s="174">
        <v>135000</v>
      </c>
      <c r="BD187" s="174">
        <v>150000</v>
      </c>
      <c r="BE187" s="174">
        <v>150000</v>
      </c>
      <c r="BF187" s="174">
        <v>135000</v>
      </c>
      <c r="BK187" s="172" t="s">
        <v>283</v>
      </c>
    </row>
    <row r="188" spans="53:63" x14ac:dyDescent="0.3">
      <c r="BA188" s="173">
        <v>179</v>
      </c>
      <c r="BB188" s="174">
        <v>145000</v>
      </c>
      <c r="BC188" s="174">
        <v>135000</v>
      </c>
      <c r="BD188" s="174">
        <v>150000</v>
      </c>
      <c r="BE188" s="174">
        <v>150000</v>
      </c>
      <c r="BF188" s="174">
        <v>135000</v>
      </c>
      <c r="BK188" s="172" t="s">
        <v>283</v>
      </c>
    </row>
    <row r="189" spans="53:63" x14ac:dyDescent="0.3">
      <c r="BA189" s="173">
        <v>180</v>
      </c>
      <c r="BB189" s="174">
        <v>145000</v>
      </c>
      <c r="BC189" s="174">
        <v>135000</v>
      </c>
      <c r="BD189" s="174">
        <v>150000</v>
      </c>
      <c r="BE189" s="174">
        <v>150000</v>
      </c>
      <c r="BF189" s="174">
        <v>135000</v>
      </c>
      <c r="BK189" s="172" t="s">
        <v>283</v>
      </c>
    </row>
    <row r="190" spans="53:63" x14ac:dyDescent="0.3">
      <c r="BA190" s="173">
        <v>181</v>
      </c>
      <c r="BB190" s="174">
        <v>140000</v>
      </c>
      <c r="BC190" s="174">
        <v>135000</v>
      </c>
      <c r="BD190" s="174">
        <v>150000</v>
      </c>
      <c r="BE190" s="174">
        <v>150000</v>
      </c>
      <c r="BF190" s="174">
        <v>135000</v>
      </c>
      <c r="BK190" s="172" t="s">
        <v>283</v>
      </c>
    </row>
    <row r="191" spans="53:63" x14ac:dyDescent="0.3">
      <c r="BA191" s="173">
        <v>182</v>
      </c>
      <c r="BB191" s="174">
        <v>140000</v>
      </c>
      <c r="BC191" s="174">
        <v>135000</v>
      </c>
      <c r="BD191" s="174">
        <v>150000</v>
      </c>
      <c r="BE191" s="174">
        <v>150000</v>
      </c>
      <c r="BF191" s="174">
        <v>135000</v>
      </c>
      <c r="BK191" s="172" t="s">
        <v>283</v>
      </c>
    </row>
    <row r="192" spans="53:63" x14ac:dyDescent="0.3">
      <c r="BA192" s="173">
        <v>183</v>
      </c>
      <c r="BB192" s="174">
        <v>140000</v>
      </c>
      <c r="BC192" s="174">
        <v>135000</v>
      </c>
      <c r="BD192" s="174">
        <v>150000</v>
      </c>
      <c r="BE192" s="174">
        <v>150000</v>
      </c>
      <c r="BF192" s="174">
        <v>135000</v>
      </c>
      <c r="BK192" s="172" t="s">
        <v>283</v>
      </c>
    </row>
    <row r="193" spans="53:63" x14ac:dyDescent="0.3">
      <c r="BA193" s="173">
        <v>184</v>
      </c>
      <c r="BB193" s="174">
        <v>140000</v>
      </c>
      <c r="BC193" s="174">
        <v>135000</v>
      </c>
      <c r="BD193" s="174">
        <v>150000</v>
      </c>
      <c r="BE193" s="174">
        <v>150000</v>
      </c>
      <c r="BF193" s="174">
        <v>135000</v>
      </c>
      <c r="BK193" s="172" t="s">
        <v>283</v>
      </c>
    </row>
    <row r="194" spans="53:63" x14ac:dyDescent="0.3">
      <c r="BA194" s="173">
        <v>185</v>
      </c>
      <c r="BB194" s="174">
        <v>140000</v>
      </c>
      <c r="BC194" s="174">
        <v>135000</v>
      </c>
      <c r="BD194" s="174">
        <v>150000</v>
      </c>
      <c r="BE194" s="174">
        <v>150000</v>
      </c>
      <c r="BF194" s="174">
        <v>135000</v>
      </c>
      <c r="BK194" s="172" t="s">
        <v>283</v>
      </c>
    </row>
    <row r="195" spans="53:63" x14ac:dyDescent="0.3">
      <c r="BA195" s="173">
        <v>186</v>
      </c>
      <c r="BB195" s="174">
        <v>140000</v>
      </c>
      <c r="BC195" s="174">
        <v>135000</v>
      </c>
      <c r="BD195" s="174">
        <v>150000</v>
      </c>
      <c r="BE195" s="174">
        <v>150000</v>
      </c>
      <c r="BF195" s="174">
        <v>135000</v>
      </c>
      <c r="BK195" s="172" t="s">
        <v>283</v>
      </c>
    </row>
    <row r="196" spans="53:63" x14ac:dyDescent="0.3">
      <c r="BA196" s="173">
        <v>187</v>
      </c>
      <c r="BB196" s="174">
        <v>140000</v>
      </c>
      <c r="BC196" s="174">
        <v>135000</v>
      </c>
      <c r="BD196" s="174">
        <v>150000</v>
      </c>
      <c r="BE196" s="174">
        <v>150000</v>
      </c>
      <c r="BF196" s="174">
        <v>135000</v>
      </c>
      <c r="BK196" s="172" t="s">
        <v>283</v>
      </c>
    </row>
    <row r="197" spans="53:63" x14ac:dyDescent="0.3">
      <c r="BA197" s="173">
        <v>188</v>
      </c>
      <c r="BB197" s="174">
        <v>140000</v>
      </c>
      <c r="BC197" s="174">
        <v>135000</v>
      </c>
      <c r="BD197" s="174">
        <v>150000</v>
      </c>
      <c r="BE197" s="174">
        <v>150000</v>
      </c>
      <c r="BF197" s="174">
        <v>135000</v>
      </c>
      <c r="BK197" s="172" t="s">
        <v>283</v>
      </c>
    </row>
    <row r="198" spans="53:63" x14ac:dyDescent="0.3">
      <c r="BA198" s="173">
        <v>189</v>
      </c>
      <c r="BB198" s="174">
        <v>140000</v>
      </c>
      <c r="BC198" s="174">
        <v>135000</v>
      </c>
      <c r="BD198" s="174">
        <v>150000</v>
      </c>
      <c r="BE198" s="174">
        <v>150000</v>
      </c>
      <c r="BF198" s="174">
        <v>135000</v>
      </c>
      <c r="BK198" s="172" t="s">
        <v>283</v>
      </c>
    </row>
    <row r="199" spans="53:63" x14ac:dyDescent="0.3">
      <c r="BA199" s="173">
        <v>190</v>
      </c>
      <c r="BB199" s="174">
        <v>140000</v>
      </c>
      <c r="BC199" s="174">
        <v>135000</v>
      </c>
      <c r="BD199" s="174">
        <v>150000</v>
      </c>
      <c r="BE199" s="174">
        <v>150000</v>
      </c>
      <c r="BF199" s="174">
        <v>135000</v>
      </c>
      <c r="BK199" s="172" t="s">
        <v>283</v>
      </c>
    </row>
    <row r="200" spans="53:63" x14ac:dyDescent="0.3">
      <c r="BA200" s="173">
        <v>191</v>
      </c>
      <c r="BB200" s="174">
        <v>140000</v>
      </c>
      <c r="BC200" s="174">
        <v>135000</v>
      </c>
      <c r="BD200" s="174">
        <v>150000</v>
      </c>
      <c r="BE200" s="174">
        <v>150000</v>
      </c>
      <c r="BF200" s="174">
        <v>135000</v>
      </c>
      <c r="BK200" s="172" t="s">
        <v>283</v>
      </c>
    </row>
    <row r="201" spans="53:63" x14ac:dyDescent="0.3">
      <c r="BA201" s="173">
        <v>192</v>
      </c>
      <c r="BB201" s="174">
        <v>140000</v>
      </c>
      <c r="BC201" s="174">
        <v>135000</v>
      </c>
      <c r="BD201" s="174">
        <v>150000</v>
      </c>
      <c r="BE201" s="174">
        <v>150000</v>
      </c>
      <c r="BF201" s="174">
        <v>135000</v>
      </c>
      <c r="BK201" s="172" t="s">
        <v>283</v>
      </c>
    </row>
    <row r="202" spans="53:63" x14ac:dyDescent="0.3">
      <c r="BA202" s="173">
        <v>193</v>
      </c>
      <c r="BB202" s="174">
        <v>140000</v>
      </c>
      <c r="BC202" s="174">
        <v>135000</v>
      </c>
      <c r="BD202" s="174">
        <v>150000</v>
      </c>
      <c r="BE202" s="174">
        <v>150000</v>
      </c>
      <c r="BF202" s="174">
        <v>135000</v>
      </c>
      <c r="BK202" s="172" t="s">
        <v>283</v>
      </c>
    </row>
    <row r="203" spans="53:63" x14ac:dyDescent="0.3">
      <c r="BA203" s="173">
        <v>194</v>
      </c>
      <c r="BB203" s="174">
        <v>140000</v>
      </c>
      <c r="BC203" s="174">
        <v>135000</v>
      </c>
      <c r="BD203" s="174">
        <v>150000</v>
      </c>
      <c r="BE203" s="174">
        <v>150000</v>
      </c>
      <c r="BF203" s="174">
        <v>135000</v>
      </c>
      <c r="BK203" s="172" t="s">
        <v>283</v>
      </c>
    </row>
    <row r="204" spans="53:63" x14ac:dyDescent="0.3">
      <c r="BA204" s="173">
        <v>195</v>
      </c>
      <c r="BB204" s="174">
        <v>140000</v>
      </c>
      <c r="BC204" s="174">
        <v>135000</v>
      </c>
      <c r="BD204" s="174">
        <v>150000</v>
      </c>
      <c r="BE204" s="174">
        <v>150000</v>
      </c>
      <c r="BF204" s="174">
        <v>135000</v>
      </c>
      <c r="BK204" s="172" t="s">
        <v>283</v>
      </c>
    </row>
    <row r="205" spans="53:63" x14ac:dyDescent="0.3">
      <c r="BA205" s="173">
        <v>196</v>
      </c>
      <c r="BB205" s="174">
        <v>140000</v>
      </c>
      <c r="BC205" s="174">
        <v>135000</v>
      </c>
      <c r="BD205" s="174">
        <v>150000</v>
      </c>
      <c r="BE205" s="174">
        <v>150000</v>
      </c>
      <c r="BF205" s="174">
        <v>135000</v>
      </c>
      <c r="BK205" s="172" t="s">
        <v>283</v>
      </c>
    </row>
    <row r="206" spans="53:63" x14ac:dyDescent="0.3">
      <c r="BA206" s="173">
        <v>197</v>
      </c>
      <c r="BB206" s="174">
        <v>140000</v>
      </c>
      <c r="BC206" s="174">
        <v>135000</v>
      </c>
      <c r="BD206" s="174">
        <v>150000</v>
      </c>
      <c r="BE206" s="174">
        <v>150000</v>
      </c>
      <c r="BF206" s="174">
        <v>135000</v>
      </c>
      <c r="BK206" s="172" t="s">
        <v>283</v>
      </c>
    </row>
    <row r="207" spans="53:63" x14ac:dyDescent="0.3">
      <c r="BA207" s="173">
        <v>198</v>
      </c>
      <c r="BB207" s="174">
        <v>140000</v>
      </c>
      <c r="BC207" s="174">
        <v>135000</v>
      </c>
      <c r="BD207" s="174">
        <v>150000</v>
      </c>
      <c r="BE207" s="174">
        <v>150000</v>
      </c>
      <c r="BF207" s="174">
        <v>135000</v>
      </c>
      <c r="BK207" s="172" t="s">
        <v>283</v>
      </c>
    </row>
    <row r="208" spans="53:63" x14ac:dyDescent="0.3">
      <c r="BA208" s="173">
        <v>199</v>
      </c>
      <c r="BB208" s="174">
        <v>140000</v>
      </c>
      <c r="BC208" s="174">
        <v>135000</v>
      </c>
      <c r="BD208" s="174">
        <v>150000</v>
      </c>
      <c r="BE208" s="174">
        <v>150000</v>
      </c>
      <c r="BF208" s="174">
        <v>135000</v>
      </c>
      <c r="BK208" s="172" t="s">
        <v>283</v>
      </c>
    </row>
    <row r="209" spans="53:63" x14ac:dyDescent="0.3">
      <c r="BA209" s="173">
        <v>200</v>
      </c>
      <c r="BB209" s="174">
        <v>140000</v>
      </c>
      <c r="BC209" s="174">
        <v>126000</v>
      </c>
      <c r="BD209" s="174">
        <v>140000</v>
      </c>
      <c r="BE209" s="174">
        <v>150000</v>
      </c>
      <c r="BF209" s="174">
        <v>126000</v>
      </c>
      <c r="BK209" s="172" t="s">
        <v>283</v>
      </c>
    </row>
    <row r="210" spans="53:63" x14ac:dyDescent="0.3">
      <c r="BA210" s="173">
        <v>201</v>
      </c>
      <c r="BB210" s="174">
        <v>135000</v>
      </c>
      <c r="BC210" s="174">
        <v>126000</v>
      </c>
      <c r="BD210" s="174">
        <v>140000</v>
      </c>
      <c r="BE210" s="174">
        <v>130000</v>
      </c>
      <c r="BF210" s="174">
        <v>126000</v>
      </c>
      <c r="BK210" s="172" t="s">
        <v>284</v>
      </c>
    </row>
    <row r="211" spans="53:63" x14ac:dyDescent="0.3">
      <c r="BA211" s="173">
        <v>202</v>
      </c>
      <c r="BB211" s="174">
        <v>135000</v>
      </c>
      <c r="BC211" s="174">
        <v>126000</v>
      </c>
      <c r="BD211" s="174">
        <v>140000</v>
      </c>
      <c r="BE211" s="174">
        <v>130000</v>
      </c>
      <c r="BF211" s="174">
        <v>126000</v>
      </c>
      <c r="BK211" s="172" t="s">
        <v>284</v>
      </c>
    </row>
    <row r="212" spans="53:63" x14ac:dyDescent="0.3">
      <c r="BA212" s="173">
        <v>203</v>
      </c>
      <c r="BB212" s="174">
        <v>135000</v>
      </c>
      <c r="BC212" s="174">
        <v>126000</v>
      </c>
      <c r="BD212" s="174">
        <v>140000</v>
      </c>
      <c r="BE212" s="174">
        <v>130000</v>
      </c>
      <c r="BF212" s="174">
        <v>126000</v>
      </c>
      <c r="BK212" s="172" t="s">
        <v>284</v>
      </c>
    </row>
    <row r="213" spans="53:63" x14ac:dyDescent="0.3">
      <c r="BA213" s="173">
        <v>204</v>
      </c>
      <c r="BB213" s="174">
        <v>135000</v>
      </c>
      <c r="BC213" s="174">
        <v>126000</v>
      </c>
      <c r="BD213" s="174">
        <v>140000</v>
      </c>
      <c r="BE213" s="174">
        <v>130000</v>
      </c>
      <c r="BF213" s="174">
        <v>126000</v>
      </c>
      <c r="BK213" s="172" t="s">
        <v>284</v>
      </c>
    </row>
    <row r="214" spans="53:63" x14ac:dyDescent="0.3">
      <c r="BA214" s="173">
        <v>205</v>
      </c>
      <c r="BB214" s="174">
        <v>135000</v>
      </c>
      <c r="BC214" s="174">
        <v>126000</v>
      </c>
      <c r="BD214" s="174">
        <v>140000</v>
      </c>
      <c r="BE214" s="174">
        <v>130000</v>
      </c>
      <c r="BF214" s="174">
        <v>126000</v>
      </c>
      <c r="BK214" s="172" t="s">
        <v>284</v>
      </c>
    </row>
    <row r="215" spans="53:63" x14ac:dyDescent="0.3">
      <c r="BA215" s="173">
        <v>206</v>
      </c>
      <c r="BB215" s="174">
        <v>135000</v>
      </c>
      <c r="BC215" s="174">
        <v>126000</v>
      </c>
      <c r="BD215" s="174">
        <v>140000</v>
      </c>
      <c r="BE215" s="174">
        <v>130000</v>
      </c>
      <c r="BF215" s="174">
        <v>126000</v>
      </c>
      <c r="BK215" s="172" t="s">
        <v>284</v>
      </c>
    </row>
    <row r="216" spans="53:63" x14ac:dyDescent="0.3">
      <c r="BA216" s="173">
        <v>207</v>
      </c>
      <c r="BB216" s="174">
        <v>135000</v>
      </c>
      <c r="BC216" s="174">
        <v>126000</v>
      </c>
      <c r="BD216" s="174">
        <v>140000</v>
      </c>
      <c r="BE216" s="174">
        <v>130000</v>
      </c>
      <c r="BF216" s="174">
        <v>126000</v>
      </c>
      <c r="BK216" s="172" t="s">
        <v>284</v>
      </c>
    </row>
    <row r="217" spans="53:63" x14ac:dyDescent="0.3">
      <c r="BA217" s="173">
        <v>208</v>
      </c>
      <c r="BB217" s="174">
        <v>135000</v>
      </c>
      <c r="BC217" s="174">
        <v>126000</v>
      </c>
      <c r="BD217" s="174">
        <v>140000</v>
      </c>
      <c r="BE217" s="174">
        <v>130000</v>
      </c>
      <c r="BF217" s="174">
        <v>126000</v>
      </c>
      <c r="BK217" s="172" t="s">
        <v>284</v>
      </c>
    </row>
    <row r="218" spans="53:63" x14ac:dyDescent="0.3">
      <c r="BA218" s="173">
        <v>209</v>
      </c>
      <c r="BB218" s="174">
        <v>135000</v>
      </c>
      <c r="BC218" s="174">
        <v>126000</v>
      </c>
      <c r="BD218" s="174">
        <v>140000</v>
      </c>
      <c r="BE218" s="174">
        <v>130000</v>
      </c>
      <c r="BF218" s="174">
        <v>126000</v>
      </c>
      <c r="BK218" s="172" t="s">
        <v>284</v>
      </c>
    </row>
    <row r="219" spans="53:63" x14ac:dyDescent="0.3">
      <c r="BA219" s="173">
        <v>210</v>
      </c>
      <c r="BB219" s="174">
        <v>135000</v>
      </c>
      <c r="BC219" s="174">
        <v>126000</v>
      </c>
      <c r="BD219" s="174">
        <v>140000</v>
      </c>
      <c r="BE219" s="174">
        <v>130000</v>
      </c>
      <c r="BF219" s="174">
        <v>126000</v>
      </c>
      <c r="BK219" s="172" t="s">
        <v>284</v>
      </c>
    </row>
    <row r="220" spans="53:63" x14ac:dyDescent="0.3">
      <c r="BA220" s="173">
        <v>211</v>
      </c>
      <c r="BB220" s="174">
        <v>135000</v>
      </c>
      <c r="BC220" s="174">
        <v>126000</v>
      </c>
      <c r="BD220" s="174">
        <v>140000</v>
      </c>
      <c r="BE220" s="174">
        <v>130000</v>
      </c>
      <c r="BF220" s="174">
        <v>126000</v>
      </c>
      <c r="BK220" s="172" t="s">
        <v>284</v>
      </c>
    </row>
    <row r="221" spans="53:63" x14ac:dyDescent="0.3">
      <c r="BA221" s="173">
        <v>212</v>
      </c>
      <c r="BB221" s="174">
        <v>135000</v>
      </c>
      <c r="BC221" s="174">
        <v>126000</v>
      </c>
      <c r="BD221" s="174">
        <v>140000</v>
      </c>
      <c r="BE221" s="174">
        <v>130000</v>
      </c>
      <c r="BF221" s="174">
        <v>126000</v>
      </c>
      <c r="BK221" s="172" t="s">
        <v>284</v>
      </c>
    </row>
    <row r="222" spans="53:63" x14ac:dyDescent="0.3">
      <c r="BA222" s="173">
        <v>213</v>
      </c>
      <c r="BB222" s="174">
        <v>135000</v>
      </c>
      <c r="BC222" s="174">
        <v>126000</v>
      </c>
      <c r="BD222" s="174">
        <v>140000</v>
      </c>
      <c r="BE222" s="174">
        <v>130000</v>
      </c>
      <c r="BF222" s="174">
        <v>126000</v>
      </c>
      <c r="BK222" s="172" t="s">
        <v>284</v>
      </c>
    </row>
    <row r="223" spans="53:63" x14ac:dyDescent="0.3">
      <c r="BA223" s="173">
        <v>214</v>
      </c>
      <c r="BB223" s="174">
        <v>135000</v>
      </c>
      <c r="BC223" s="174">
        <v>126000</v>
      </c>
      <c r="BD223" s="174">
        <v>140000</v>
      </c>
      <c r="BE223" s="174">
        <v>130000</v>
      </c>
      <c r="BF223" s="174">
        <v>126000</v>
      </c>
      <c r="BK223" s="172" t="s">
        <v>284</v>
      </c>
    </row>
    <row r="224" spans="53:63" x14ac:dyDescent="0.3">
      <c r="BA224" s="173">
        <v>215</v>
      </c>
      <c r="BB224" s="174">
        <v>135000</v>
      </c>
      <c r="BC224" s="174">
        <v>126000</v>
      </c>
      <c r="BD224" s="174">
        <v>140000</v>
      </c>
      <c r="BE224" s="174">
        <v>130000</v>
      </c>
      <c r="BF224" s="174">
        <v>126000</v>
      </c>
      <c r="BK224" s="172" t="s">
        <v>284</v>
      </c>
    </row>
    <row r="225" spans="53:63" x14ac:dyDescent="0.3">
      <c r="BA225" s="173">
        <v>216</v>
      </c>
      <c r="BB225" s="174">
        <v>135000</v>
      </c>
      <c r="BC225" s="174">
        <v>126000</v>
      </c>
      <c r="BD225" s="174">
        <v>140000</v>
      </c>
      <c r="BE225" s="174">
        <v>130000</v>
      </c>
      <c r="BF225" s="174">
        <v>126000</v>
      </c>
      <c r="BK225" s="172" t="s">
        <v>284</v>
      </c>
    </row>
    <row r="226" spans="53:63" x14ac:dyDescent="0.3">
      <c r="BA226" s="173">
        <v>217</v>
      </c>
      <c r="BB226" s="174">
        <v>135000</v>
      </c>
      <c r="BC226" s="174">
        <v>126000</v>
      </c>
      <c r="BD226" s="174">
        <v>140000</v>
      </c>
      <c r="BE226" s="174">
        <v>130000</v>
      </c>
      <c r="BF226" s="174">
        <v>126000</v>
      </c>
      <c r="BK226" s="172" t="s">
        <v>284</v>
      </c>
    </row>
    <row r="227" spans="53:63" x14ac:dyDescent="0.3">
      <c r="BA227" s="173">
        <v>218</v>
      </c>
      <c r="BB227" s="174">
        <v>135000</v>
      </c>
      <c r="BC227" s="174">
        <v>126000</v>
      </c>
      <c r="BD227" s="174">
        <v>140000</v>
      </c>
      <c r="BE227" s="174">
        <v>130000</v>
      </c>
      <c r="BF227" s="174">
        <v>126000</v>
      </c>
      <c r="BK227" s="172" t="s">
        <v>284</v>
      </c>
    </row>
    <row r="228" spans="53:63" x14ac:dyDescent="0.3">
      <c r="BA228" s="173">
        <v>219</v>
      </c>
      <c r="BB228" s="174">
        <v>135000</v>
      </c>
      <c r="BC228" s="174">
        <v>126000</v>
      </c>
      <c r="BD228" s="174">
        <v>140000</v>
      </c>
      <c r="BE228" s="174">
        <v>130000</v>
      </c>
      <c r="BF228" s="174">
        <v>126000</v>
      </c>
      <c r="BK228" s="172" t="s">
        <v>284</v>
      </c>
    </row>
    <row r="229" spans="53:63" x14ac:dyDescent="0.3">
      <c r="BA229" s="173">
        <v>220</v>
      </c>
      <c r="BB229" s="174">
        <v>135000</v>
      </c>
      <c r="BC229" s="174">
        <v>126000</v>
      </c>
      <c r="BD229" s="174">
        <v>140000</v>
      </c>
      <c r="BE229" s="174">
        <v>130000</v>
      </c>
      <c r="BF229" s="174">
        <v>126000</v>
      </c>
      <c r="BK229" s="172" t="s">
        <v>284</v>
      </c>
    </row>
    <row r="230" spans="53:63" x14ac:dyDescent="0.3">
      <c r="BA230" s="173">
        <v>221</v>
      </c>
      <c r="BB230" s="174">
        <v>135000</v>
      </c>
      <c r="BC230" s="174">
        <v>126000</v>
      </c>
      <c r="BD230" s="174">
        <v>140000</v>
      </c>
      <c r="BE230" s="174">
        <v>130000</v>
      </c>
      <c r="BF230" s="174">
        <v>126000</v>
      </c>
      <c r="BK230" s="172" t="s">
        <v>284</v>
      </c>
    </row>
    <row r="231" spans="53:63" x14ac:dyDescent="0.3">
      <c r="BA231" s="173">
        <v>222</v>
      </c>
      <c r="BB231" s="174">
        <v>135000</v>
      </c>
      <c r="BC231" s="174">
        <v>126000</v>
      </c>
      <c r="BD231" s="174">
        <v>140000</v>
      </c>
      <c r="BE231" s="174">
        <v>130000</v>
      </c>
      <c r="BF231" s="174">
        <v>126000</v>
      </c>
      <c r="BK231" s="172" t="s">
        <v>284</v>
      </c>
    </row>
    <row r="232" spans="53:63" x14ac:dyDescent="0.3">
      <c r="BA232" s="173">
        <v>223</v>
      </c>
      <c r="BB232" s="174">
        <v>135000</v>
      </c>
      <c r="BC232" s="174">
        <v>126000</v>
      </c>
      <c r="BD232" s="174">
        <v>140000</v>
      </c>
      <c r="BE232" s="174">
        <v>130000</v>
      </c>
      <c r="BF232" s="174">
        <v>126000</v>
      </c>
      <c r="BK232" s="172" t="s">
        <v>284</v>
      </c>
    </row>
    <row r="233" spans="53:63" x14ac:dyDescent="0.3">
      <c r="BA233" s="173">
        <v>224</v>
      </c>
      <c r="BB233" s="174">
        <v>135000</v>
      </c>
      <c r="BC233" s="174">
        <v>126000</v>
      </c>
      <c r="BD233" s="174">
        <v>140000</v>
      </c>
      <c r="BE233" s="174">
        <v>130000</v>
      </c>
      <c r="BF233" s="174">
        <v>126000</v>
      </c>
      <c r="BK233" s="172" t="s">
        <v>284</v>
      </c>
    </row>
    <row r="234" spans="53:63" x14ac:dyDescent="0.3">
      <c r="BA234" s="173">
        <v>225</v>
      </c>
      <c r="BB234" s="174">
        <v>135000</v>
      </c>
      <c r="BC234" s="174">
        <v>126000</v>
      </c>
      <c r="BD234" s="174">
        <v>140000</v>
      </c>
      <c r="BE234" s="174">
        <v>130000</v>
      </c>
      <c r="BF234" s="174">
        <v>126000</v>
      </c>
      <c r="BK234" s="172" t="s">
        <v>284</v>
      </c>
    </row>
    <row r="235" spans="53:63" x14ac:dyDescent="0.3">
      <c r="BA235" s="173">
        <v>226</v>
      </c>
      <c r="BB235" s="174">
        <v>135000</v>
      </c>
      <c r="BC235" s="174">
        <v>126000</v>
      </c>
      <c r="BD235" s="174">
        <v>140000</v>
      </c>
      <c r="BE235" s="174">
        <v>130000</v>
      </c>
      <c r="BF235" s="174">
        <v>126000</v>
      </c>
      <c r="BK235" s="172" t="s">
        <v>284</v>
      </c>
    </row>
    <row r="236" spans="53:63" x14ac:dyDescent="0.3">
      <c r="BA236" s="173">
        <v>227</v>
      </c>
      <c r="BB236" s="174">
        <v>135000</v>
      </c>
      <c r="BC236" s="174">
        <v>126000</v>
      </c>
      <c r="BD236" s="174">
        <v>140000</v>
      </c>
      <c r="BE236" s="174">
        <v>130000</v>
      </c>
      <c r="BF236" s="174">
        <v>126000</v>
      </c>
      <c r="BK236" s="172" t="s">
        <v>284</v>
      </c>
    </row>
    <row r="237" spans="53:63" x14ac:dyDescent="0.3">
      <c r="BA237" s="173">
        <v>228</v>
      </c>
      <c r="BB237" s="174">
        <v>135000</v>
      </c>
      <c r="BC237" s="174">
        <v>126000</v>
      </c>
      <c r="BD237" s="174">
        <v>140000</v>
      </c>
      <c r="BE237" s="174">
        <v>130000</v>
      </c>
      <c r="BF237" s="174">
        <v>126000</v>
      </c>
      <c r="BK237" s="172" t="s">
        <v>284</v>
      </c>
    </row>
    <row r="238" spans="53:63" x14ac:dyDescent="0.3">
      <c r="BA238" s="173">
        <v>229</v>
      </c>
      <c r="BB238" s="174">
        <v>135000</v>
      </c>
      <c r="BC238" s="174">
        <v>126000</v>
      </c>
      <c r="BD238" s="174">
        <v>140000</v>
      </c>
      <c r="BE238" s="174">
        <v>130000</v>
      </c>
      <c r="BF238" s="174">
        <v>126000</v>
      </c>
      <c r="BK238" s="172" t="s">
        <v>284</v>
      </c>
    </row>
    <row r="239" spans="53:63" x14ac:dyDescent="0.3">
      <c r="BA239" s="173">
        <v>230</v>
      </c>
      <c r="BB239" s="174">
        <v>135000</v>
      </c>
      <c r="BC239" s="174">
        <v>126000</v>
      </c>
      <c r="BD239" s="174">
        <v>140000</v>
      </c>
      <c r="BE239" s="174">
        <v>130000</v>
      </c>
      <c r="BF239" s="174">
        <v>126000</v>
      </c>
      <c r="BK239" s="172" t="s">
        <v>284</v>
      </c>
    </row>
    <row r="240" spans="53:63" x14ac:dyDescent="0.3">
      <c r="BA240" s="173">
        <v>231</v>
      </c>
      <c r="BB240" s="174">
        <v>135000</v>
      </c>
      <c r="BC240" s="174">
        <v>126000</v>
      </c>
      <c r="BD240" s="174">
        <v>140000</v>
      </c>
      <c r="BE240" s="174">
        <v>130000</v>
      </c>
      <c r="BF240" s="174">
        <v>126000</v>
      </c>
      <c r="BK240" s="172" t="s">
        <v>284</v>
      </c>
    </row>
    <row r="241" spans="53:63" x14ac:dyDescent="0.3">
      <c r="BA241" s="173">
        <v>232</v>
      </c>
      <c r="BB241" s="174">
        <v>135000</v>
      </c>
      <c r="BC241" s="174">
        <v>126000</v>
      </c>
      <c r="BD241" s="174">
        <v>140000</v>
      </c>
      <c r="BE241" s="174">
        <v>130000</v>
      </c>
      <c r="BF241" s="174">
        <v>126000</v>
      </c>
      <c r="BK241" s="172" t="s">
        <v>284</v>
      </c>
    </row>
    <row r="242" spans="53:63" x14ac:dyDescent="0.3">
      <c r="BA242" s="173">
        <v>233</v>
      </c>
      <c r="BB242" s="174">
        <v>135000</v>
      </c>
      <c r="BC242" s="174">
        <v>126000</v>
      </c>
      <c r="BD242" s="174">
        <v>140000</v>
      </c>
      <c r="BE242" s="174">
        <v>130000</v>
      </c>
      <c r="BF242" s="174">
        <v>126000</v>
      </c>
      <c r="BK242" s="172" t="s">
        <v>284</v>
      </c>
    </row>
    <row r="243" spans="53:63" x14ac:dyDescent="0.3">
      <c r="BA243" s="173">
        <v>234</v>
      </c>
      <c r="BB243" s="174">
        <v>135000</v>
      </c>
      <c r="BC243" s="174">
        <v>126000</v>
      </c>
      <c r="BD243" s="174">
        <v>140000</v>
      </c>
      <c r="BE243" s="174">
        <v>130000</v>
      </c>
      <c r="BF243" s="174">
        <v>126000</v>
      </c>
      <c r="BK243" s="172" t="s">
        <v>284</v>
      </c>
    </row>
    <row r="244" spans="53:63" x14ac:dyDescent="0.3">
      <c r="BA244" s="173">
        <v>235</v>
      </c>
      <c r="BB244" s="174">
        <v>135000</v>
      </c>
      <c r="BC244" s="174">
        <v>126000</v>
      </c>
      <c r="BD244" s="174">
        <v>140000</v>
      </c>
      <c r="BE244" s="174">
        <v>130000</v>
      </c>
      <c r="BF244" s="174">
        <v>126000</v>
      </c>
      <c r="BK244" s="172" t="s">
        <v>284</v>
      </c>
    </row>
    <row r="245" spans="53:63" x14ac:dyDescent="0.3">
      <c r="BA245" s="173">
        <v>236</v>
      </c>
      <c r="BB245" s="174">
        <v>135000</v>
      </c>
      <c r="BC245" s="174">
        <v>126000</v>
      </c>
      <c r="BD245" s="174">
        <v>140000</v>
      </c>
      <c r="BE245" s="174">
        <v>130000</v>
      </c>
      <c r="BF245" s="174">
        <v>126000</v>
      </c>
      <c r="BK245" s="172" t="s">
        <v>284</v>
      </c>
    </row>
    <row r="246" spans="53:63" x14ac:dyDescent="0.3">
      <c r="BA246" s="173">
        <v>237</v>
      </c>
      <c r="BB246" s="174">
        <v>135000</v>
      </c>
      <c r="BC246" s="174">
        <v>126000</v>
      </c>
      <c r="BD246" s="174">
        <v>140000</v>
      </c>
      <c r="BE246" s="174">
        <v>130000</v>
      </c>
      <c r="BF246" s="174">
        <v>126000</v>
      </c>
      <c r="BK246" s="172" t="s">
        <v>284</v>
      </c>
    </row>
    <row r="247" spans="53:63" x14ac:dyDescent="0.3">
      <c r="BA247" s="173">
        <v>238</v>
      </c>
      <c r="BB247" s="174">
        <v>135000</v>
      </c>
      <c r="BC247" s="174">
        <v>126000</v>
      </c>
      <c r="BD247" s="174">
        <v>140000</v>
      </c>
      <c r="BE247" s="174">
        <v>130000</v>
      </c>
      <c r="BF247" s="174">
        <v>126000</v>
      </c>
      <c r="BK247" s="172" t="s">
        <v>284</v>
      </c>
    </row>
    <row r="248" spans="53:63" x14ac:dyDescent="0.3">
      <c r="BA248" s="173">
        <v>239</v>
      </c>
      <c r="BB248" s="174">
        <v>135000</v>
      </c>
      <c r="BC248" s="174">
        <v>126000</v>
      </c>
      <c r="BD248" s="174">
        <v>140000</v>
      </c>
      <c r="BE248" s="174">
        <v>130000</v>
      </c>
      <c r="BF248" s="174">
        <v>126000</v>
      </c>
      <c r="BK248" s="172" t="s">
        <v>284</v>
      </c>
    </row>
    <row r="249" spans="53:63" x14ac:dyDescent="0.3">
      <c r="BA249" s="173">
        <v>240</v>
      </c>
      <c r="BB249" s="174">
        <v>135000</v>
      </c>
      <c r="BC249" s="174">
        <v>126000</v>
      </c>
      <c r="BD249" s="174">
        <v>140000</v>
      </c>
      <c r="BE249" s="174">
        <v>130000</v>
      </c>
      <c r="BF249" s="174">
        <v>126000</v>
      </c>
      <c r="BK249" s="172" t="s">
        <v>284</v>
      </c>
    </row>
    <row r="250" spans="53:63" x14ac:dyDescent="0.3">
      <c r="BA250" s="173">
        <v>241</v>
      </c>
      <c r="BB250" s="174">
        <v>135000</v>
      </c>
      <c r="BC250" s="174">
        <v>126000</v>
      </c>
      <c r="BD250" s="174">
        <v>140000</v>
      </c>
      <c r="BE250" s="174">
        <v>130000</v>
      </c>
      <c r="BF250" s="174">
        <v>126000</v>
      </c>
      <c r="BK250" s="172" t="s">
        <v>284</v>
      </c>
    </row>
    <row r="251" spans="53:63" x14ac:dyDescent="0.3">
      <c r="BA251" s="173">
        <v>242</v>
      </c>
      <c r="BB251" s="174">
        <v>135000</v>
      </c>
      <c r="BC251" s="174">
        <v>126000</v>
      </c>
      <c r="BD251" s="174">
        <v>140000</v>
      </c>
      <c r="BE251" s="174">
        <v>130000</v>
      </c>
      <c r="BF251" s="174">
        <v>126000</v>
      </c>
      <c r="BK251" s="172" t="s">
        <v>284</v>
      </c>
    </row>
    <row r="252" spans="53:63" x14ac:dyDescent="0.3">
      <c r="BA252" s="173">
        <v>243</v>
      </c>
      <c r="BB252" s="174">
        <v>135000</v>
      </c>
      <c r="BC252" s="174">
        <v>126000</v>
      </c>
      <c r="BD252" s="174">
        <v>140000</v>
      </c>
      <c r="BE252" s="174">
        <v>130000</v>
      </c>
      <c r="BF252" s="174">
        <v>126000</v>
      </c>
      <c r="BK252" s="172" t="s">
        <v>284</v>
      </c>
    </row>
    <row r="253" spans="53:63" x14ac:dyDescent="0.3">
      <c r="BA253" s="173">
        <v>244</v>
      </c>
      <c r="BB253" s="174">
        <v>135000</v>
      </c>
      <c r="BC253" s="174">
        <v>126000</v>
      </c>
      <c r="BD253" s="174">
        <v>140000</v>
      </c>
      <c r="BE253" s="174">
        <v>130000</v>
      </c>
      <c r="BF253" s="174">
        <v>126000</v>
      </c>
      <c r="BK253" s="172" t="s">
        <v>284</v>
      </c>
    </row>
    <row r="254" spans="53:63" x14ac:dyDescent="0.3">
      <c r="BA254" s="173">
        <v>245</v>
      </c>
      <c r="BB254" s="174">
        <v>135000</v>
      </c>
      <c r="BC254" s="174">
        <v>126000</v>
      </c>
      <c r="BD254" s="174">
        <v>140000</v>
      </c>
      <c r="BE254" s="174">
        <v>130000</v>
      </c>
      <c r="BF254" s="174">
        <v>126000</v>
      </c>
      <c r="BK254" s="172" t="s">
        <v>284</v>
      </c>
    </row>
    <row r="255" spans="53:63" x14ac:dyDescent="0.3">
      <c r="BA255" s="173">
        <v>246</v>
      </c>
      <c r="BB255" s="174">
        <v>135000</v>
      </c>
      <c r="BC255" s="174">
        <v>126000</v>
      </c>
      <c r="BD255" s="174">
        <v>140000</v>
      </c>
      <c r="BE255" s="174">
        <v>130000</v>
      </c>
      <c r="BF255" s="174">
        <v>126000</v>
      </c>
      <c r="BK255" s="172" t="s">
        <v>284</v>
      </c>
    </row>
    <row r="256" spans="53:63" x14ac:dyDescent="0.3">
      <c r="BA256" s="173">
        <v>247</v>
      </c>
      <c r="BB256" s="174">
        <v>135000</v>
      </c>
      <c r="BC256" s="174">
        <v>126000</v>
      </c>
      <c r="BD256" s="174">
        <v>140000</v>
      </c>
      <c r="BE256" s="174">
        <v>130000</v>
      </c>
      <c r="BF256" s="174">
        <v>126000</v>
      </c>
      <c r="BK256" s="172" t="s">
        <v>284</v>
      </c>
    </row>
    <row r="257" spans="53:63" x14ac:dyDescent="0.3">
      <c r="BA257" s="173">
        <v>248</v>
      </c>
      <c r="BB257" s="174">
        <v>135000</v>
      </c>
      <c r="BC257" s="174">
        <v>126000</v>
      </c>
      <c r="BD257" s="174">
        <v>140000</v>
      </c>
      <c r="BE257" s="174">
        <v>130000</v>
      </c>
      <c r="BF257" s="174">
        <v>126000</v>
      </c>
      <c r="BK257" s="172" t="s">
        <v>284</v>
      </c>
    </row>
    <row r="258" spans="53:63" x14ac:dyDescent="0.3">
      <c r="BA258" s="173">
        <v>249</v>
      </c>
      <c r="BB258" s="174">
        <v>135000</v>
      </c>
      <c r="BC258" s="174">
        <v>126000</v>
      </c>
      <c r="BD258" s="174">
        <v>140000</v>
      </c>
      <c r="BE258" s="174">
        <v>130000</v>
      </c>
      <c r="BF258" s="174">
        <v>126000</v>
      </c>
      <c r="BK258" s="172" t="s">
        <v>284</v>
      </c>
    </row>
    <row r="259" spans="53:63" x14ac:dyDescent="0.3">
      <c r="BA259" s="173">
        <v>250</v>
      </c>
      <c r="BB259" s="174">
        <v>135000</v>
      </c>
      <c r="BC259" s="174">
        <v>117000</v>
      </c>
      <c r="BD259" s="174">
        <v>130000</v>
      </c>
      <c r="BE259" s="174">
        <v>130000</v>
      </c>
      <c r="BF259" s="174">
        <v>117000</v>
      </c>
      <c r="BK259" s="172" t="s">
        <v>284</v>
      </c>
    </row>
    <row r="260" spans="53:63" x14ac:dyDescent="0.3">
      <c r="BA260" s="173">
        <v>251</v>
      </c>
      <c r="BB260" s="174">
        <v>135000</v>
      </c>
      <c r="BC260" s="174">
        <v>117000</v>
      </c>
      <c r="BD260" s="174">
        <v>130000</v>
      </c>
      <c r="BE260" s="174">
        <v>130000</v>
      </c>
      <c r="BF260" s="174">
        <v>117000</v>
      </c>
      <c r="BK260" s="172" t="s">
        <v>284</v>
      </c>
    </row>
    <row r="261" spans="53:63" x14ac:dyDescent="0.3">
      <c r="BA261" s="173">
        <v>252</v>
      </c>
      <c r="BB261" s="174">
        <v>135000</v>
      </c>
      <c r="BC261" s="174">
        <v>117000</v>
      </c>
      <c r="BD261" s="174">
        <v>130000</v>
      </c>
      <c r="BE261" s="174">
        <v>130000</v>
      </c>
      <c r="BF261" s="174">
        <v>117000</v>
      </c>
      <c r="BK261" s="172" t="s">
        <v>284</v>
      </c>
    </row>
    <row r="262" spans="53:63" x14ac:dyDescent="0.3">
      <c r="BA262" s="173">
        <v>253</v>
      </c>
      <c r="BB262" s="174">
        <v>135000</v>
      </c>
      <c r="BC262" s="174">
        <v>117000</v>
      </c>
      <c r="BD262" s="174">
        <v>130000</v>
      </c>
      <c r="BE262" s="174">
        <v>130000</v>
      </c>
      <c r="BF262" s="174">
        <v>117000</v>
      </c>
      <c r="BK262" s="172" t="s">
        <v>284</v>
      </c>
    </row>
    <row r="263" spans="53:63" x14ac:dyDescent="0.3">
      <c r="BA263" s="173">
        <v>254</v>
      </c>
      <c r="BB263" s="174">
        <v>135000</v>
      </c>
      <c r="BC263" s="174">
        <v>117000</v>
      </c>
      <c r="BD263" s="174">
        <v>130000</v>
      </c>
      <c r="BE263" s="174">
        <v>130000</v>
      </c>
      <c r="BF263" s="174">
        <v>117000</v>
      </c>
      <c r="BK263" s="172" t="s">
        <v>284</v>
      </c>
    </row>
    <row r="264" spans="53:63" x14ac:dyDescent="0.3">
      <c r="BA264" s="173">
        <v>255</v>
      </c>
      <c r="BB264" s="174">
        <v>135000</v>
      </c>
      <c r="BC264" s="174">
        <v>117000</v>
      </c>
      <c r="BD264" s="174">
        <v>130000</v>
      </c>
      <c r="BE264" s="174">
        <v>130000</v>
      </c>
      <c r="BF264" s="174">
        <v>117000</v>
      </c>
      <c r="BK264" s="172" t="s">
        <v>284</v>
      </c>
    </row>
    <row r="265" spans="53:63" x14ac:dyDescent="0.3">
      <c r="BA265" s="173">
        <v>256</v>
      </c>
      <c r="BB265" s="174">
        <v>135000</v>
      </c>
      <c r="BC265" s="174">
        <v>117000</v>
      </c>
      <c r="BD265" s="174">
        <v>130000</v>
      </c>
      <c r="BE265" s="174">
        <v>130000</v>
      </c>
      <c r="BF265" s="174">
        <v>117000</v>
      </c>
      <c r="BK265" s="172" t="s">
        <v>284</v>
      </c>
    </row>
    <row r="266" spans="53:63" x14ac:dyDescent="0.3">
      <c r="BA266" s="173">
        <v>257</v>
      </c>
      <c r="BB266" s="174">
        <v>135000</v>
      </c>
      <c r="BC266" s="174">
        <v>117000</v>
      </c>
      <c r="BD266" s="174">
        <v>130000</v>
      </c>
      <c r="BE266" s="174">
        <v>130000</v>
      </c>
      <c r="BF266" s="174">
        <v>117000</v>
      </c>
      <c r="BK266" s="172" t="s">
        <v>284</v>
      </c>
    </row>
    <row r="267" spans="53:63" x14ac:dyDescent="0.3">
      <c r="BA267" s="173">
        <v>258</v>
      </c>
      <c r="BB267" s="174">
        <v>135000</v>
      </c>
      <c r="BC267" s="174">
        <v>117000</v>
      </c>
      <c r="BD267" s="174">
        <v>130000</v>
      </c>
      <c r="BE267" s="174">
        <v>130000</v>
      </c>
      <c r="BF267" s="174">
        <v>117000</v>
      </c>
      <c r="BK267" s="172" t="s">
        <v>284</v>
      </c>
    </row>
    <row r="268" spans="53:63" x14ac:dyDescent="0.3">
      <c r="BA268" s="173">
        <v>259</v>
      </c>
      <c r="BB268" s="174">
        <v>135000</v>
      </c>
      <c r="BC268" s="174">
        <v>117000</v>
      </c>
      <c r="BD268" s="174">
        <v>130000</v>
      </c>
      <c r="BE268" s="174">
        <v>130000</v>
      </c>
      <c r="BF268" s="174">
        <v>117000</v>
      </c>
      <c r="BK268" s="172" t="s">
        <v>284</v>
      </c>
    </row>
    <row r="269" spans="53:63" x14ac:dyDescent="0.3">
      <c r="BA269" s="173">
        <v>260</v>
      </c>
      <c r="BB269" s="174">
        <v>135000</v>
      </c>
      <c r="BC269" s="174">
        <v>117000</v>
      </c>
      <c r="BD269" s="174">
        <v>130000</v>
      </c>
      <c r="BE269" s="174">
        <v>130000</v>
      </c>
      <c r="BF269" s="174">
        <v>117000</v>
      </c>
      <c r="BK269" s="172" t="s">
        <v>284</v>
      </c>
    </row>
    <row r="270" spans="53:63" x14ac:dyDescent="0.3">
      <c r="BA270" s="173">
        <v>261</v>
      </c>
      <c r="BB270" s="174">
        <v>135000</v>
      </c>
      <c r="BC270" s="174">
        <v>117000</v>
      </c>
      <c r="BD270" s="174">
        <v>130000</v>
      </c>
      <c r="BE270" s="174">
        <v>130000</v>
      </c>
      <c r="BF270" s="174">
        <v>117000</v>
      </c>
      <c r="BK270" s="172" t="s">
        <v>284</v>
      </c>
    </row>
    <row r="271" spans="53:63" x14ac:dyDescent="0.3">
      <c r="BA271" s="173">
        <v>262</v>
      </c>
      <c r="BB271" s="174">
        <v>135000</v>
      </c>
      <c r="BC271" s="174">
        <v>117000</v>
      </c>
      <c r="BD271" s="174">
        <v>130000</v>
      </c>
      <c r="BE271" s="174">
        <v>130000</v>
      </c>
      <c r="BF271" s="174">
        <v>117000</v>
      </c>
      <c r="BK271" s="172" t="s">
        <v>284</v>
      </c>
    </row>
    <row r="272" spans="53:63" x14ac:dyDescent="0.3">
      <c r="BA272" s="173">
        <v>263</v>
      </c>
      <c r="BB272" s="174">
        <v>135000</v>
      </c>
      <c r="BC272" s="174">
        <v>117000</v>
      </c>
      <c r="BD272" s="174">
        <v>130000</v>
      </c>
      <c r="BE272" s="174">
        <v>130000</v>
      </c>
      <c r="BF272" s="174">
        <v>117000</v>
      </c>
      <c r="BK272" s="172" t="s">
        <v>284</v>
      </c>
    </row>
    <row r="273" spans="53:63" x14ac:dyDescent="0.3">
      <c r="BA273" s="173">
        <v>264</v>
      </c>
      <c r="BB273" s="174">
        <v>135000</v>
      </c>
      <c r="BC273" s="174">
        <v>117000</v>
      </c>
      <c r="BD273" s="174">
        <v>130000</v>
      </c>
      <c r="BE273" s="174">
        <v>130000</v>
      </c>
      <c r="BF273" s="174">
        <v>117000</v>
      </c>
      <c r="BK273" s="172" t="s">
        <v>284</v>
      </c>
    </row>
    <row r="274" spans="53:63" x14ac:dyDescent="0.3">
      <c r="BA274" s="173">
        <v>265</v>
      </c>
      <c r="BB274" s="174">
        <v>135000</v>
      </c>
      <c r="BC274" s="174">
        <v>117000</v>
      </c>
      <c r="BD274" s="174">
        <v>130000</v>
      </c>
      <c r="BE274" s="174">
        <v>130000</v>
      </c>
      <c r="BF274" s="174">
        <v>117000</v>
      </c>
      <c r="BK274" s="172" t="s">
        <v>284</v>
      </c>
    </row>
    <row r="275" spans="53:63" x14ac:dyDescent="0.3">
      <c r="BA275" s="173">
        <v>266</v>
      </c>
      <c r="BB275" s="174">
        <v>135000</v>
      </c>
      <c r="BC275" s="174">
        <v>117000</v>
      </c>
      <c r="BD275" s="174">
        <v>130000</v>
      </c>
      <c r="BE275" s="174">
        <v>130000</v>
      </c>
      <c r="BF275" s="174">
        <v>117000</v>
      </c>
      <c r="BK275" s="172" t="s">
        <v>284</v>
      </c>
    </row>
    <row r="276" spans="53:63" x14ac:dyDescent="0.3">
      <c r="BA276" s="173">
        <v>267</v>
      </c>
      <c r="BB276" s="174">
        <v>135000</v>
      </c>
      <c r="BC276" s="174">
        <v>117000</v>
      </c>
      <c r="BD276" s="174">
        <v>130000</v>
      </c>
      <c r="BE276" s="174">
        <v>130000</v>
      </c>
      <c r="BF276" s="174">
        <v>117000</v>
      </c>
      <c r="BK276" s="172" t="s">
        <v>284</v>
      </c>
    </row>
    <row r="277" spans="53:63" x14ac:dyDescent="0.3">
      <c r="BA277" s="173">
        <v>268</v>
      </c>
      <c r="BB277" s="174">
        <v>135000</v>
      </c>
      <c r="BC277" s="174">
        <v>117000</v>
      </c>
      <c r="BD277" s="174">
        <v>130000</v>
      </c>
      <c r="BE277" s="174">
        <v>130000</v>
      </c>
      <c r="BF277" s="174">
        <v>117000</v>
      </c>
      <c r="BK277" s="172" t="s">
        <v>284</v>
      </c>
    </row>
    <row r="278" spans="53:63" x14ac:dyDescent="0.3">
      <c r="BA278" s="173">
        <v>269</v>
      </c>
      <c r="BB278" s="174">
        <v>135000</v>
      </c>
      <c r="BC278" s="174">
        <v>117000</v>
      </c>
      <c r="BD278" s="174">
        <v>130000</v>
      </c>
      <c r="BE278" s="174">
        <v>130000</v>
      </c>
      <c r="BF278" s="174">
        <v>117000</v>
      </c>
      <c r="BK278" s="172" t="s">
        <v>284</v>
      </c>
    </row>
    <row r="279" spans="53:63" x14ac:dyDescent="0.3">
      <c r="BA279" s="173">
        <v>270</v>
      </c>
      <c r="BB279" s="174">
        <v>135000</v>
      </c>
      <c r="BC279" s="174">
        <v>117000</v>
      </c>
      <c r="BD279" s="174">
        <v>130000</v>
      </c>
      <c r="BE279" s="174">
        <v>130000</v>
      </c>
      <c r="BF279" s="174">
        <v>117000</v>
      </c>
      <c r="BK279" s="172" t="s">
        <v>284</v>
      </c>
    </row>
    <row r="280" spans="53:63" x14ac:dyDescent="0.3">
      <c r="BA280" s="173">
        <v>271</v>
      </c>
      <c r="BB280" s="174">
        <v>135000</v>
      </c>
      <c r="BC280" s="174">
        <v>117000</v>
      </c>
      <c r="BD280" s="174">
        <v>130000</v>
      </c>
      <c r="BE280" s="174">
        <v>130000</v>
      </c>
      <c r="BF280" s="174">
        <v>117000</v>
      </c>
      <c r="BK280" s="172" t="s">
        <v>284</v>
      </c>
    </row>
    <row r="281" spans="53:63" x14ac:dyDescent="0.3">
      <c r="BA281" s="173">
        <v>272</v>
      </c>
      <c r="BB281" s="174">
        <v>135000</v>
      </c>
      <c r="BC281" s="174">
        <v>117000</v>
      </c>
      <c r="BD281" s="174">
        <v>130000</v>
      </c>
      <c r="BE281" s="174">
        <v>130000</v>
      </c>
      <c r="BF281" s="174">
        <v>117000</v>
      </c>
      <c r="BK281" s="172" t="s">
        <v>284</v>
      </c>
    </row>
    <row r="282" spans="53:63" x14ac:dyDescent="0.3">
      <c r="BA282" s="173">
        <v>273</v>
      </c>
      <c r="BB282" s="174">
        <v>135000</v>
      </c>
      <c r="BC282" s="174">
        <v>117000</v>
      </c>
      <c r="BD282" s="174">
        <v>130000</v>
      </c>
      <c r="BE282" s="174">
        <v>130000</v>
      </c>
      <c r="BF282" s="174">
        <v>117000</v>
      </c>
      <c r="BK282" s="172" t="s">
        <v>284</v>
      </c>
    </row>
    <row r="283" spans="53:63" x14ac:dyDescent="0.3">
      <c r="BA283" s="173">
        <v>274</v>
      </c>
      <c r="BB283" s="174">
        <v>135000</v>
      </c>
      <c r="BC283" s="174">
        <v>117000</v>
      </c>
      <c r="BD283" s="174">
        <v>130000</v>
      </c>
      <c r="BE283" s="174">
        <v>130000</v>
      </c>
      <c r="BF283" s="174">
        <v>117000</v>
      </c>
      <c r="BK283" s="172" t="s">
        <v>284</v>
      </c>
    </row>
    <row r="284" spans="53:63" x14ac:dyDescent="0.3">
      <c r="BA284" s="173">
        <v>275</v>
      </c>
      <c r="BB284" s="174">
        <v>135000</v>
      </c>
      <c r="BC284" s="174">
        <v>117000</v>
      </c>
      <c r="BD284" s="174">
        <v>130000</v>
      </c>
      <c r="BE284" s="174">
        <v>130000</v>
      </c>
      <c r="BF284" s="174">
        <v>117000</v>
      </c>
      <c r="BK284" s="172" t="s">
        <v>284</v>
      </c>
    </row>
    <row r="285" spans="53:63" x14ac:dyDescent="0.3">
      <c r="BA285" s="173">
        <v>276</v>
      </c>
      <c r="BB285" s="174">
        <v>135000</v>
      </c>
      <c r="BC285" s="174">
        <v>117000</v>
      </c>
      <c r="BD285" s="174">
        <v>130000</v>
      </c>
      <c r="BE285" s="174">
        <v>130000</v>
      </c>
      <c r="BF285" s="174">
        <v>117000</v>
      </c>
      <c r="BK285" s="172" t="s">
        <v>284</v>
      </c>
    </row>
    <row r="286" spans="53:63" x14ac:dyDescent="0.3">
      <c r="BA286" s="173">
        <v>277</v>
      </c>
      <c r="BB286" s="174">
        <v>135000</v>
      </c>
      <c r="BC286" s="174">
        <v>117000</v>
      </c>
      <c r="BD286" s="174">
        <v>130000</v>
      </c>
      <c r="BE286" s="174">
        <v>130000</v>
      </c>
      <c r="BF286" s="174">
        <v>117000</v>
      </c>
      <c r="BK286" s="172" t="s">
        <v>284</v>
      </c>
    </row>
    <row r="287" spans="53:63" x14ac:dyDescent="0.3">
      <c r="BA287" s="173">
        <v>278</v>
      </c>
      <c r="BB287" s="174">
        <v>135000</v>
      </c>
      <c r="BC287" s="174">
        <v>117000</v>
      </c>
      <c r="BD287" s="174">
        <v>130000</v>
      </c>
      <c r="BE287" s="174">
        <v>130000</v>
      </c>
      <c r="BF287" s="174">
        <v>117000</v>
      </c>
      <c r="BK287" s="172" t="s">
        <v>284</v>
      </c>
    </row>
    <row r="288" spans="53:63" x14ac:dyDescent="0.3">
      <c r="BA288" s="173">
        <v>279</v>
      </c>
      <c r="BB288" s="174">
        <v>135000</v>
      </c>
      <c r="BC288" s="174">
        <v>117000</v>
      </c>
      <c r="BD288" s="174">
        <v>130000</v>
      </c>
      <c r="BE288" s="174">
        <v>130000</v>
      </c>
      <c r="BF288" s="174">
        <v>117000</v>
      </c>
      <c r="BK288" s="172" t="s">
        <v>284</v>
      </c>
    </row>
    <row r="289" spans="53:63" x14ac:dyDescent="0.3">
      <c r="BA289" s="173">
        <v>280</v>
      </c>
      <c r="BB289" s="174">
        <v>135000</v>
      </c>
      <c r="BC289" s="174">
        <v>117000</v>
      </c>
      <c r="BD289" s="174">
        <v>130000</v>
      </c>
      <c r="BE289" s="174">
        <v>130000</v>
      </c>
      <c r="BF289" s="174">
        <v>117000</v>
      </c>
      <c r="BK289" s="172" t="s">
        <v>284</v>
      </c>
    </row>
    <row r="290" spans="53:63" x14ac:dyDescent="0.3">
      <c r="BA290" s="173">
        <v>281</v>
      </c>
      <c r="BB290" s="174">
        <v>135000</v>
      </c>
      <c r="BC290" s="174">
        <v>117000</v>
      </c>
      <c r="BD290" s="174">
        <v>130000</v>
      </c>
      <c r="BE290" s="174">
        <v>130000</v>
      </c>
      <c r="BF290" s="174">
        <v>117000</v>
      </c>
      <c r="BK290" s="172" t="s">
        <v>284</v>
      </c>
    </row>
    <row r="291" spans="53:63" x14ac:dyDescent="0.3">
      <c r="BA291" s="173">
        <v>282</v>
      </c>
      <c r="BB291" s="174">
        <v>135000</v>
      </c>
      <c r="BC291" s="174">
        <v>117000</v>
      </c>
      <c r="BD291" s="174">
        <v>130000</v>
      </c>
      <c r="BE291" s="174">
        <v>130000</v>
      </c>
      <c r="BF291" s="174">
        <v>117000</v>
      </c>
      <c r="BK291" s="172" t="s">
        <v>284</v>
      </c>
    </row>
    <row r="292" spans="53:63" x14ac:dyDescent="0.3">
      <c r="BA292" s="173">
        <v>283</v>
      </c>
      <c r="BB292" s="174">
        <v>135000</v>
      </c>
      <c r="BC292" s="174">
        <v>117000</v>
      </c>
      <c r="BD292" s="174">
        <v>130000</v>
      </c>
      <c r="BE292" s="174">
        <v>130000</v>
      </c>
      <c r="BF292" s="174">
        <v>117000</v>
      </c>
      <c r="BK292" s="172" t="s">
        <v>284</v>
      </c>
    </row>
    <row r="293" spans="53:63" x14ac:dyDescent="0.3">
      <c r="BA293" s="173">
        <v>284</v>
      </c>
      <c r="BB293" s="174">
        <v>135000</v>
      </c>
      <c r="BC293" s="174">
        <v>117000</v>
      </c>
      <c r="BD293" s="174">
        <v>130000</v>
      </c>
      <c r="BE293" s="174">
        <v>130000</v>
      </c>
      <c r="BF293" s="174">
        <v>117000</v>
      </c>
      <c r="BK293" s="172" t="s">
        <v>284</v>
      </c>
    </row>
    <row r="294" spans="53:63" x14ac:dyDescent="0.3">
      <c r="BA294" s="173">
        <v>285</v>
      </c>
      <c r="BB294" s="174">
        <v>135000</v>
      </c>
      <c r="BC294" s="174">
        <v>117000</v>
      </c>
      <c r="BD294" s="174">
        <v>130000</v>
      </c>
      <c r="BE294" s="174">
        <v>130000</v>
      </c>
      <c r="BF294" s="174">
        <v>117000</v>
      </c>
      <c r="BK294" s="172" t="s">
        <v>284</v>
      </c>
    </row>
    <row r="295" spans="53:63" x14ac:dyDescent="0.3">
      <c r="BA295" s="173">
        <v>286</v>
      </c>
      <c r="BB295" s="174">
        <v>135000</v>
      </c>
      <c r="BC295" s="174">
        <v>117000</v>
      </c>
      <c r="BD295" s="174">
        <v>130000</v>
      </c>
      <c r="BE295" s="174">
        <v>130000</v>
      </c>
      <c r="BF295" s="174">
        <v>117000</v>
      </c>
      <c r="BK295" s="172" t="s">
        <v>284</v>
      </c>
    </row>
    <row r="296" spans="53:63" x14ac:dyDescent="0.3">
      <c r="BA296" s="173">
        <v>287</v>
      </c>
      <c r="BB296" s="174">
        <v>135000</v>
      </c>
      <c r="BC296" s="174">
        <v>117000</v>
      </c>
      <c r="BD296" s="174">
        <v>130000</v>
      </c>
      <c r="BE296" s="174">
        <v>130000</v>
      </c>
      <c r="BF296" s="174">
        <v>117000</v>
      </c>
      <c r="BK296" s="172" t="s">
        <v>284</v>
      </c>
    </row>
    <row r="297" spans="53:63" x14ac:dyDescent="0.3">
      <c r="BA297" s="173">
        <v>288</v>
      </c>
      <c r="BB297" s="174">
        <v>135000</v>
      </c>
      <c r="BC297" s="174">
        <v>117000</v>
      </c>
      <c r="BD297" s="174">
        <v>130000</v>
      </c>
      <c r="BE297" s="174">
        <v>130000</v>
      </c>
      <c r="BF297" s="174">
        <v>117000</v>
      </c>
      <c r="BK297" s="172" t="s">
        <v>284</v>
      </c>
    </row>
    <row r="298" spans="53:63" x14ac:dyDescent="0.3">
      <c r="BA298" s="173">
        <v>289</v>
      </c>
      <c r="BB298" s="174">
        <v>135000</v>
      </c>
      <c r="BC298" s="174">
        <v>117000</v>
      </c>
      <c r="BD298" s="174">
        <v>130000</v>
      </c>
      <c r="BE298" s="174">
        <v>130000</v>
      </c>
      <c r="BF298" s="174">
        <v>117000</v>
      </c>
      <c r="BK298" s="172" t="s">
        <v>284</v>
      </c>
    </row>
    <row r="299" spans="53:63" x14ac:dyDescent="0.3">
      <c r="BA299" s="173">
        <v>290</v>
      </c>
      <c r="BB299" s="174">
        <v>135000</v>
      </c>
      <c r="BC299" s="174">
        <v>117000</v>
      </c>
      <c r="BD299" s="174">
        <v>130000</v>
      </c>
      <c r="BE299" s="174">
        <v>130000</v>
      </c>
      <c r="BF299" s="174">
        <v>117000</v>
      </c>
      <c r="BK299" s="172" t="s">
        <v>284</v>
      </c>
    </row>
    <row r="300" spans="53:63" x14ac:dyDescent="0.3">
      <c r="BA300" s="173">
        <v>291</v>
      </c>
      <c r="BB300" s="174">
        <v>135000</v>
      </c>
      <c r="BC300" s="174">
        <v>117000</v>
      </c>
      <c r="BD300" s="174">
        <v>130000</v>
      </c>
      <c r="BE300" s="174">
        <v>130000</v>
      </c>
      <c r="BF300" s="174">
        <v>117000</v>
      </c>
      <c r="BK300" s="172" t="s">
        <v>284</v>
      </c>
    </row>
    <row r="301" spans="53:63" x14ac:dyDescent="0.3">
      <c r="BA301" s="173">
        <v>292</v>
      </c>
      <c r="BB301" s="174">
        <v>135000</v>
      </c>
      <c r="BC301" s="174">
        <v>117000</v>
      </c>
      <c r="BD301" s="174">
        <v>130000</v>
      </c>
      <c r="BE301" s="174">
        <v>130000</v>
      </c>
      <c r="BF301" s="174">
        <v>117000</v>
      </c>
      <c r="BK301" s="172" t="s">
        <v>284</v>
      </c>
    </row>
    <row r="302" spans="53:63" x14ac:dyDescent="0.3">
      <c r="BA302" s="173">
        <v>293</v>
      </c>
      <c r="BB302" s="174">
        <v>135000</v>
      </c>
      <c r="BC302" s="174">
        <v>117000</v>
      </c>
      <c r="BD302" s="174">
        <v>130000</v>
      </c>
      <c r="BE302" s="174">
        <v>130000</v>
      </c>
      <c r="BF302" s="174">
        <v>117000</v>
      </c>
      <c r="BK302" s="172" t="s">
        <v>284</v>
      </c>
    </row>
    <row r="303" spans="53:63" x14ac:dyDescent="0.3">
      <c r="BA303" s="173">
        <v>294</v>
      </c>
      <c r="BB303" s="174">
        <v>135000</v>
      </c>
      <c r="BC303" s="174">
        <v>117000</v>
      </c>
      <c r="BD303" s="174">
        <v>130000</v>
      </c>
      <c r="BE303" s="174">
        <v>130000</v>
      </c>
      <c r="BF303" s="174">
        <v>117000</v>
      </c>
      <c r="BK303" s="172" t="s">
        <v>284</v>
      </c>
    </row>
    <row r="304" spans="53:63" x14ac:dyDescent="0.3">
      <c r="BA304" s="173">
        <v>295</v>
      </c>
      <c r="BB304" s="174">
        <v>135000</v>
      </c>
      <c r="BC304" s="174">
        <v>117000</v>
      </c>
      <c r="BD304" s="174">
        <v>130000</v>
      </c>
      <c r="BE304" s="174">
        <v>130000</v>
      </c>
      <c r="BF304" s="174">
        <v>117000</v>
      </c>
      <c r="BK304" s="172" t="s">
        <v>284</v>
      </c>
    </row>
    <row r="305" spans="53:63" x14ac:dyDescent="0.3">
      <c r="BA305" s="173">
        <v>296</v>
      </c>
      <c r="BB305" s="174">
        <v>135000</v>
      </c>
      <c r="BC305" s="174">
        <v>117000</v>
      </c>
      <c r="BD305" s="174">
        <v>130000</v>
      </c>
      <c r="BE305" s="174">
        <v>130000</v>
      </c>
      <c r="BF305" s="174">
        <v>117000</v>
      </c>
      <c r="BK305" s="172" t="s">
        <v>284</v>
      </c>
    </row>
    <row r="306" spans="53:63" x14ac:dyDescent="0.3">
      <c r="BA306" s="173">
        <v>297</v>
      </c>
      <c r="BB306" s="174">
        <v>135000</v>
      </c>
      <c r="BC306" s="174">
        <v>117000</v>
      </c>
      <c r="BD306" s="174">
        <v>130000</v>
      </c>
      <c r="BE306" s="174">
        <v>130000</v>
      </c>
      <c r="BF306" s="174">
        <v>117000</v>
      </c>
      <c r="BK306" s="172" t="s">
        <v>284</v>
      </c>
    </row>
    <row r="307" spans="53:63" x14ac:dyDescent="0.3">
      <c r="BA307" s="173">
        <v>298</v>
      </c>
      <c r="BB307" s="174">
        <v>135000</v>
      </c>
      <c r="BC307" s="174">
        <v>117000</v>
      </c>
      <c r="BD307" s="174">
        <v>130000</v>
      </c>
      <c r="BE307" s="174">
        <v>130000</v>
      </c>
      <c r="BF307" s="174">
        <v>117000</v>
      </c>
      <c r="BK307" s="172" t="s">
        <v>284</v>
      </c>
    </row>
    <row r="308" spans="53:63" x14ac:dyDescent="0.3">
      <c r="BA308" s="173">
        <v>299</v>
      </c>
      <c r="BB308" s="174">
        <v>135000</v>
      </c>
      <c r="BC308" s="174">
        <v>117000</v>
      </c>
      <c r="BD308" s="174">
        <v>130000</v>
      </c>
      <c r="BE308" s="174">
        <v>130000</v>
      </c>
      <c r="BF308" s="174">
        <v>117000</v>
      </c>
      <c r="BK308" s="172" t="s">
        <v>284</v>
      </c>
    </row>
    <row r="309" spans="53:63" x14ac:dyDescent="0.3">
      <c r="BA309" s="173">
        <v>300</v>
      </c>
      <c r="BB309" s="174">
        <v>135000</v>
      </c>
      <c r="BC309" s="174">
        <v>112500</v>
      </c>
      <c r="BD309" s="174">
        <v>125000</v>
      </c>
      <c r="BE309" s="174">
        <v>130000</v>
      </c>
      <c r="BF309" s="174">
        <v>112500</v>
      </c>
      <c r="BK309" s="172" t="s">
        <v>284</v>
      </c>
    </row>
    <row r="310" spans="53:63" x14ac:dyDescent="0.3">
      <c r="BA310" s="173">
        <v>301</v>
      </c>
      <c r="BB310" s="174">
        <v>135000</v>
      </c>
      <c r="BC310" s="174">
        <v>112500</v>
      </c>
      <c r="BD310" s="174">
        <v>125000</v>
      </c>
      <c r="BE310" s="174">
        <v>85000</v>
      </c>
      <c r="BF310" s="174">
        <v>112500</v>
      </c>
      <c r="BK310" s="172" t="s">
        <v>284</v>
      </c>
    </row>
    <row r="311" spans="53:63" x14ac:dyDescent="0.3">
      <c r="BA311" s="173">
        <v>302</v>
      </c>
      <c r="BB311" s="174">
        <v>135000</v>
      </c>
      <c r="BC311" s="174">
        <v>112500</v>
      </c>
      <c r="BD311" s="174">
        <v>125000</v>
      </c>
      <c r="BE311" s="174">
        <v>85000</v>
      </c>
      <c r="BF311" s="174">
        <v>112500</v>
      </c>
      <c r="BK311" s="172" t="s">
        <v>284</v>
      </c>
    </row>
    <row r="312" spans="53:63" x14ac:dyDescent="0.3">
      <c r="BA312" s="173">
        <v>303</v>
      </c>
      <c r="BB312" s="174">
        <v>135000</v>
      </c>
      <c r="BC312" s="174">
        <v>112500</v>
      </c>
      <c r="BD312" s="174">
        <v>125000</v>
      </c>
      <c r="BE312" s="174">
        <v>85000</v>
      </c>
      <c r="BF312" s="174">
        <v>112500</v>
      </c>
      <c r="BK312" s="172" t="s">
        <v>284</v>
      </c>
    </row>
    <row r="313" spans="53:63" x14ac:dyDescent="0.3">
      <c r="BA313" s="173">
        <v>304</v>
      </c>
      <c r="BB313" s="174">
        <v>135000</v>
      </c>
      <c r="BC313" s="174">
        <v>112500</v>
      </c>
      <c r="BD313" s="174">
        <v>125000</v>
      </c>
      <c r="BE313" s="174">
        <v>85000</v>
      </c>
      <c r="BF313" s="174">
        <v>112500</v>
      </c>
      <c r="BK313" s="172" t="s">
        <v>284</v>
      </c>
    </row>
    <row r="314" spans="53:63" x14ac:dyDescent="0.3">
      <c r="BA314" s="173">
        <v>305</v>
      </c>
      <c r="BB314" s="174">
        <v>135000</v>
      </c>
      <c r="BC314" s="174">
        <v>112500</v>
      </c>
      <c r="BD314" s="174">
        <v>125000</v>
      </c>
      <c r="BE314" s="174">
        <v>85000</v>
      </c>
      <c r="BF314" s="174">
        <v>112500</v>
      </c>
      <c r="BK314" s="172" t="s">
        <v>284</v>
      </c>
    </row>
    <row r="315" spans="53:63" x14ac:dyDescent="0.3">
      <c r="BA315" s="173">
        <v>306</v>
      </c>
      <c r="BB315" s="174">
        <v>135000</v>
      </c>
      <c r="BC315" s="174">
        <v>112500</v>
      </c>
      <c r="BD315" s="174">
        <v>125000</v>
      </c>
      <c r="BE315" s="174">
        <v>85000</v>
      </c>
      <c r="BF315" s="174">
        <v>112500</v>
      </c>
      <c r="BK315" s="172" t="s">
        <v>284</v>
      </c>
    </row>
    <row r="316" spans="53:63" x14ac:dyDescent="0.3">
      <c r="BA316" s="173">
        <v>307</v>
      </c>
      <c r="BB316" s="174">
        <v>135000</v>
      </c>
      <c r="BC316" s="174">
        <v>112500</v>
      </c>
      <c r="BD316" s="174">
        <v>125000</v>
      </c>
      <c r="BE316" s="174">
        <v>85000</v>
      </c>
      <c r="BF316" s="174">
        <v>112500</v>
      </c>
      <c r="BK316" s="172" t="s">
        <v>284</v>
      </c>
    </row>
    <row r="317" spans="53:63" x14ac:dyDescent="0.3">
      <c r="BA317" s="173">
        <v>308</v>
      </c>
      <c r="BB317" s="174">
        <v>135000</v>
      </c>
      <c r="BC317" s="174">
        <v>112500</v>
      </c>
      <c r="BD317" s="174">
        <v>125000</v>
      </c>
      <c r="BE317" s="174">
        <v>85000</v>
      </c>
      <c r="BF317" s="174">
        <v>112500</v>
      </c>
      <c r="BK317" s="172" t="s">
        <v>284</v>
      </c>
    </row>
    <row r="318" spans="53:63" x14ac:dyDescent="0.3">
      <c r="BA318" s="173">
        <v>309</v>
      </c>
      <c r="BB318" s="174">
        <v>135000</v>
      </c>
      <c r="BC318" s="174">
        <v>112500</v>
      </c>
      <c r="BD318" s="174">
        <v>125000</v>
      </c>
      <c r="BE318" s="174">
        <v>85000</v>
      </c>
      <c r="BF318" s="174">
        <v>112500</v>
      </c>
      <c r="BK318" s="172" t="s">
        <v>284</v>
      </c>
    </row>
    <row r="319" spans="53:63" x14ac:dyDescent="0.3">
      <c r="BA319" s="173">
        <v>310</v>
      </c>
      <c r="BB319" s="174">
        <v>135000</v>
      </c>
      <c r="BC319" s="174">
        <v>112500</v>
      </c>
      <c r="BD319" s="174">
        <v>125000</v>
      </c>
      <c r="BE319" s="174">
        <v>85000</v>
      </c>
      <c r="BF319" s="174">
        <v>112500</v>
      </c>
      <c r="BK319" s="172" t="s">
        <v>284</v>
      </c>
    </row>
    <row r="320" spans="53:63" x14ac:dyDescent="0.3">
      <c r="BA320" s="173">
        <v>311</v>
      </c>
      <c r="BB320" s="174">
        <v>135000</v>
      </c>
      <c r="BC320" s="174">
        <v>112500</v>
      </c>
      <c r="BD320" s="174">
        <v>125000</v>
      </c>
      <c r="BE320" s="174">
        <v>85000</v>
      </c>
      <c r="BF320" s="174">
        <v>112500</v>
      </c>
      <c r="BK320" s="172" t="s">
        <v>284</v>
      </c>
    </row>
    <row r="321" spans="53:63" x14ac:dyDescent="0.3">
      <c r="BA321" s="173">
        <v>312</v>
      </c>
      <c r="BB321" s="174">
        <v>135000</v>
      </c>
      <c r="BC321" s="174">
        <v>112500</v>
      </c>
      <c r="BD321" s="174">
        <v>125000</v>
      </c>
      <c r="BE321" s="174">
        <v>85000</v>
      </c>
      <c r="BF321" s="174">
        <v>112500</v>
      </c>
      <c r="BK321" s="172" t="s">
        <v>284</v>
      </c>
    </row>
    <row r="322" spans="53:63" x14ac:dyDescent="0.3">
      <c r="BA322" s="173">
        <v>313</v>
      </c>
      <c r="BB322" s="174">
        <v>135000</v>
      </c>
      <c r="BC322" s="174">
        <v>112500</v>
      </c>
      <c r="BD322" s="174">
        <v>125000</v>
      </c>
      <c r="BE322" s="174">
        <v>85000</v>
      </c>
      <c r="BF322" s="174">
        <v>112500</v>
      </c>
      <c r="BK322" s="172" t="s">
        <v>284</v>
      </c>
    </row>
    <row r="323" spans="53:63" x14ac:dyDescent="0.3">
      <c r="BA323" s="173">
        <v>314</v>
      </c>
      <c r="BB323" s="174">
        <v>135000</v>
      </c>
      <c r="BC323" s="174">
        <v>112500</v>
      </c>
      <c r="BD323" s="174">
        <v>125000</v>
      </c>
      <c r="BE323" s="174">
        <v>85000</v>
      </c>
      <c r="BF323" s="174">
        <v>112500</v>
      </c>
      <c r="BK323" s="172" t="s">
        <v>284</v>
      </c>
    </row>
    <row r="324" spans="53:63" x14ac:dyDescent="0.3">
      <c r="BA324" s="173">
        <v>315</v>
      </c>
      <c r="BB324" s="174">
        <v>135000</v>
      </c>
      <c r="BC324" s="174">
        <v>112500</v>
      </c>
      <c r="BD324" s="174">
        <v>125000</v>
      </c>
      <c r="BE324" s="174">
        <v>85000</v>
      </c>
      <c r="BF324" s="174">
        <v>112500</v>
      </c>
      <c r="BK324" s="172" t="s">
        <v>284</v>
      </c>
    </row>
    <row r="325" spans="53:63" x14ac:dyDescent="0.3">
      <c r="BA325" s="173">
        <v>316</v>
      </c>
      <c r="BB325" s="174">
        <v>135000</v>
      </c>
      <c r="BC325" s="174">
        <v>112500</v>
      </c>
      <c r="BD325" s="174">
        <v>125000</v>
      </c>
      <c r="BE325" s="174">
        <v>85000</v>
      </c>
      <c r="BF325" s="174">
        <v>112500</v>
      </c>
      <c r="BK325" s="172" t="s">
        <v>284</v>
      </c>
    </row>
    <row r="326" spans="53:63" x14ac:dyDescent="0.3">
      <c r="BA326" s="173">
        <v>317</v>
      </c>
      <c r="BB326" s="174">
        <v>135000</v>
      </c>
      <c r="BC326" s="174">
        <v>112500</v>
      </c>
      <c r="BD326" s="174">
        <v>125000</v>
      </c>
      <c r="BE326" s="174">
        <v>85000</v>
      </c>
      <c r="BF326" s="174">
        <v>112500</v>
      </c>
      <c r="BK326" s="172" t="s">
        <v>284</v>
      </c>
    </row>
    <row r="327" spans="53:63" x14ac:dyDescent="0.3">
      <c r="BA327" s="173">
        <v>318</v>
      </c>
      <c r="BB327" s="174">
        <v>135000</v>
      </c>
      <c r="BC327" s="174">
        <v>112500</v>
      </c>
      <c r="BD327" s="174">
        <v>125000</v>
      </c>
      <c r="BE327" s="174">
        <v>85000</v>
      </c>
      <c r="BF327" s="174">
        <v>112500</v>
      </c>
      <c r="BK327" s="172" t="s">
        <v>284</v>
      </c>
    </row>
    <row r="328" spans="53:63" x14ac:dyDescent="0.3">
      <c r="BA328" s="173">
        <v>319</v>
      </c>
      <c r="BB328" s="174">
        <v>135000</v>
      </c>
      <c r="BC328" s="174">
        <v>112500</v>
      </c>
      <c r="BD328" s="174">
        <v>125000</v>
      </c>
      <c r="BE328" s="174">
        <v>85000</v>
      </c>
      <c r="BF328" s="174">
        <v>112500</v>
      </c>
      <c r="BK328" s="172" t="s">
        <v>284</v>
      </c>
    </row>
    <row r="329" spans="53:63" x14ac:dyDescent="0.3">
      <c r="BA329" s="173">
        <v>320</v>
      </c>
      <c r="BB329" s="174">
        <v>135000</v>
      </c>
      <c r="BC329" s="174">
        <v>112500</v>
      </c>
      <c r="BD329" s="174">
        <v>125000</v>
      </c>
      <c r="BE329" s="174">
        <v>85000</v>
      </c>
      <c r="BF329" s="174">
        <v>112500</v>
      </c>
      <c r="BK329" s="172" t="s">
        <v>284</v>
      </c>
    </row>
    <row r="330" spans="53:63" x14ac:dyDescent="0.3">
      <c r="BA330" s="173">
        <v>321</v>
      </c>
      <c r="BB330" s="174">
        <v>135000</v>
      </c>
      <c r="BC330" s="174">
        <v>112500</v>
      </c>
      <c r="BD330" s="174">
        <v>125000</v>
      </c>
      <c r="BE330" s="174">
        <v>85000</v>
      </c>
      <c r="BF330" s="174">
        <v>112500</v>
      </c>
      <c r="BK330" s="172" t="s">
        <v>284</v>
      </c>
    </row>
    <row r="331" spans="53:63" x14ac:dyDescent="0.3">
      <c r="BA331" s="173">
        <v>322</v>
      </c>
      <c r="BB331" s="174">
        <v>135000</v>
      </c>
      <c r="BC331" s="174">
        <v>112500</v>
      </c>
      <c r="BD331" s="174">
        <v>125000</v>
      </c>
      <c r="BE331" s="174">
        <v>85000</v>
      </c>
      <c r="BF331" s="174">
        <v>112500</v>
      </c>
      <c r="BK331" s="172" t="s">
        <v>284</v>
      </c>
    </row>
    <row r="332" spans="53:63" x14ac:dyDescent="0.3">
      <c r="BA332" s="173">
        <v>323</v>
      </c>
      <c r="BB332" s="174">
        <v>135000</v>
      </c>
      <c r="BC332" s="174">
        <v>112500</v>
      </c>
      <c r="BD332" s="174">
        <v>125000</v>
      </c>
      <c r="BE332" s="174">
        <v>85000</v>
      </c>
      <c r="BF332" s="174">
        <v>112500</v>
      </c>
      <c r="BK332" s="172" t="s">
        <v>284</v>
      </c>
    </row>
    <row r="333" spans="53:63" x14ac:dyDescent="0.3">
      <c r="BA333" s="173">
        <v>324</v>
      </c>
      <c r="BB333" s="174">
        <v>135000</v>
      </c>
      <c r="BC333" s="174">
        <v>112500</v>
      </c>
      <c r="BD333" s="174">
        <v>125000</v>
      </c>
      <c r="BE333" s="174">
        <v>85000</v>
      </c>
      <c r="BF333" s="174">
        <v>112500</v>
      </c>
      <c r="BK333" s="172" t="s">
        <v>284</v>
      </c>
    </row>
    <row r="334" spans="53:63" x14ac:dyDescent="0.3">
      <c r="BA334" s="173">
        <v>325</v>
      </c>
      <c r="BB334" s="174">
        <v>135000</v>
      </c>
      <c r="BC334" s="174">
        <v>112500</v>
      </c>
      <c r="BD334" s="174">
        <v>125000</v>
      </c>
      <c r="BE334" s="174">
        <v>85000</v>
      </c>
      <c r="BF334" s="174">
        <v>112500</v>
      </c>
      <c r="BK334" s="172" t="s">
        <v>284</v>
      </c>
    </row>
    <row r="335" spans="53:63" x14ac:dyDescent="0.3">
      <c r="BA335" s="173">
        <v>326</v>
      </c>
      <c r="BB335" s="174">
        <v>135000</v>
      </c>
      <c r="BC335" s="174">
        <v>112500</v>
      </c>
      <c r="BD335" s="174">
        <v>125000</v>
      </c>
      <c r="BE335" s="174">
        <v>85000</v>
      </c>
      <c r="BF335" s="174">
        <v>112500</v>
      </c>
      <c r="BK335" s="172" t="s">
        <v>284</v>
      </c>
    </row>
    <row r="336" spans="53:63" x14ac:dyDescent="0.3">
      <c r="BA336" s="173">
        <v>327</v>
      </c>
      <c r="BB336" s="174">
        <v>135000</v>
      </c>
      <c r="BC336" s="174">
        <v>112500</v>
      </c>
      <c r="BD336" s="174">
        <v>125000</v>
      </c>
      <c r="BE336" s="174">
        <v>85000</v>
      </c>
      <c r="BF336" s="174">
        <v>112500</v>
      </c>
      <c r="BK336" s="172" t="s">
        <v>284</v>
      </c>
    </row>
    <row r="337" spans="53:63" x14ac:dyDescent="0.3">
      <c r="BA337" s="173">
        <v>328</v>
      </c>
      <c r="BB337" s="174">
        <v>135000</v>
      </c>
      <c r="BC337" s="174">
        <v>112500</v>
      </c>
      <c r="BD337" s="174">
        <v>125000</v>
      </c>
      <c r="BE337" s="174">
        <v>85000</v>
      </c>
      <c r="BF337" s="174">
        <v>112500</v>
      </c>
      <c r="BK337" s="172" t="s">
        <v>284</v>
      </c>
    </row>
    <row r="338" spans="53:63" x14ac:dyDescent="0.3">
      <c r="BA338" s="173">
        <v>329</v>
      </c>
      <c r="BB338" s="174">
        <v>135000</v>
      </c>
      <c r="BC338" s="174">
        <v>112500</v>
      </c>
      <c r="BD338" s="174">
        <v>125000</v>
      </c>
      <c r="BE338" s="174">
        <v>85000</v>
      </c>
      <c r="BF338" s="174">
        <v>112500</v>
      </c>
      <c r="BK338" s="172" t="s">
        <v>284</v>
      </c>
    </row>
    <row r="339" spans="53:63" x14ac:dyDescent="0.3">
      <c r="BA339" s="173">
        <v>330</v>
      </c>
      <c r="BB339" s="174">
        <v>135000</v>
      </c>
      <c r="BC339" s="174">
        <v>112500</v>
      </c>
      <c r="BD339" s="174">
        <v>125000</v>
      </c>
      <c r="BE339" s="174">
        <v>85000</v>
      </c>
      <c r="BF339" s="174">
        <v>112500</v>
      </c>
      <c r="BK339" s="172" t="s">
        <v>284</v>
      </c>
    </row>
    <row r="340" spans="53:63" x14ac:dyDescent="0.3">
      <c r="BA340" s="173">
        <v>331</v>
      </c>
      <c r="BB340" s="174">
        <v>135000</v>
      </c>
      <c r="BC340" s="174">
        <v>112500</v>
      </c>
      <c r="BD340" s="174">
        <v>125000</v>
      </c>
      <c r="BE340" s="174">
        <v>85000</v>
      </c>
      <c r="BF340" s="174">
        <v>112500</v>
      </c>
      <c r="BK340" s="172" t="s">
        <v>284</v>
      </c>
    </row>
    <row r="341" spans="53:63" x14ac:dyDescent="0.3">
      <c r="BA341" s="173">
        <v>332</v>
      </c>
      <c r="BB341" s="174">
        <v>135000</v>
      </c>
      <c r="BC341" s="174">
        <v>112500</v>
      </c>
      <c r="BD341" s="174">
        <v>125000</v>
      </c>
      <c r="BE341" s="174">
        <v>85000</v>
      </c>
      <c r="BF341" s="174">
        <v>112500</v>
      </c>
      <c r="BK341" s="172" t="s">
        <v>284</v>
      </c>
    </row>
    <row r="342" spans="53:63" x14ac:dyDescent="0.3">
      <c r="BA342" s="173">
        <v>333</v>
      </c>
      <c r="BB342" s="174">
        <v>135000</v>
      </c>
      <c r="BC342" s="174">
        <v>112500</v>
      </c>
      <c r="BD342" s="174">
        <v>125000</v>
      </c>
      <c r="BE342" s="174">
        <v>85000</v>
      </c>
      <c r="BF342" s="174">
        <v>112500</v>
      </c>
      <c r="BK342" s="172" t="s">
        <v>284</v>
      </c>
    </row>
    <row r="343" spans="53:63" x14ac:dyDescent="0.3">
      <c r="BA343" s="173">
        <v>334</v>
      </c>
      <c r="BB343" s="174">
        <v>135000</v>
      </c>
      <c r="BC343" s="174">
        <v>112500</v>
      </c>
      <c r="BD343" s="174">
        <v>125000</v>
      </c>
      <c r="BE343" s="174">
        <v>85000</v>
      </c>
      <c r="BF343" s="174">
        <v>112500</v>
      </c>
      <c r="BK343" s="172" t="s">
        <v>284</v>
      </c>
    </row>
    <row r="344" spans="53:63" x14ac:dyDescent="0.3">
      <c r="BA344" s="173">
        <v>335</v>
      </c>
      <c r="BB344" s="174">
        <v>135000</v>
      </c>
      <c r="BC344" s="174">
        <v>112500</v>
      </c>
      <c r="BD344" s="174">
        <v>125000</v>
      </c>
      <c r="BE344" s="174">
        <v>85000</v>
      </c>
      <c r="BF344" s="174">
        <v>112500</v>
      </c>
      <c r="BK344" s="172" t="s">
        <v>284</v>
      </c>
    </row>
    <row r="345" spans="53:63" x14ac:dyDescent="0.3">
      <c r="BA345" s="173">
        <v>336</v>
      </c>
      <c r="BB345" s="174">
        <v>135000</v>
      </c>
      <c r="BC345" s="174">
        <v>112500</v>
      </c>
      <c r="BD345" s="174">
        <v>125000</v>
      </c>
      <c r="BE345" s="174">
        <v>85000</v>
      </c>
      <c r="BF345" s="174">
        <v>112500</v>
      </c>
      <c r="BK345" s="172" t="s">
        <v>284</v>
      </c>
    </row>
    <row r="346" spans="53:63" x14ac:dyDescent="0.3">
      <c r="BA346" s="173">
        <v>337</v>
      </c>
      <c r="BB346" s="174">
        <v>135000</v>
      </c>
      <c r="BC346" s="174">
        <v>112500</v>
      </c>
      <c r="BD346" s="174">
        <v>125000</v>
      </c>
      <c r="BE346" s="174">
        <v>85000</v>
      </c>
      <c r="BF346" s="174">
        <v>112500</v>
      </c>
      <c r="BK346" s="172" t="s">
        <v>284</v>
      </c>
    </row>
    <row r="347" spans="53:63" x14ac:dyDescent="0.3">
      <c r="BA347" s="173">
        <v>338</v>
      </c>
      <c r="BB347" s="174">
        <v>135000</v>
      </c>
      <c r="BC347" s="174">
        <v>112500</v>
      </c>
      <c r="BD347" s="174">
        <v>125000</v>
      </c>
      <c r="BE347" s="174">
        <v>85000</v>
      </c>
      <c r="BF347" s="174">
        <v>112500</v>
      </c>
      <c r="BK347" s="172" t="s">
        <v>284</v>
      </c>
    </row>
    <row r="348" spans="53:63" x14ac:dyDescent="0.3">
      <c r="BA348" s="173">
        <v>339</v>
      </c>
      <c r="BB348" s="174">
        <v>135000</v>
      </c>
      <c r="BC348" s="174">
        <v>112500</v>
      </c>
      <c r="BD348" s="174">
        <v>125000</v>
      </c>
      <c r="BE348" s="174">
        <v>85000</v>
      </c>
      <c r="BF348" s="174">
        <v>112500</v>
      </c>
      <c r="BK348" s="172" t="s">
        <v>284</v>
      </c>
    </row>
    <row r="349" spans="53:63" x14ac:dyDescent="0.3">
      <c r="BA349" s="173">
        <v>340</v>
      </c>
      <c r="BB349" s="174">
        <v>135000</v>
      </c>
      <c r="BC349" s="174">
        <v>112500</v>
      </c>
      <c r="BD349" s="174">
        <v>125000</v>
      </c>
      <c r="BE349" s="174">
        <v>85000</v>
      </c>
      <c r="BF349" s="174">
        <v>112500</v>
      </c>
      <c r="BK349" s="172" t="s">
        <v>284</v>
      </c>
    </row>
    <row r="350" spans="53:63" x14ac:dyDescent="0.3">
      <c r="BA350" s="173">
        <v>341</v>
      </c>
      <c r="BB350" s="174">
        <v>135000</v>
      </c>
      <c r="BC350" s="174">
        <v>112500</v>
      </c>
      <c r="BD350" s="174">
        <v>125000</v>
      </c>
      <c r="BE350" s="174">
        <v>85000</v>
      </c>
      <c r="BF350" s="174">
        <v>112500</v>
      </c>
      <c r="BK350" s="172" t="s">
        <v>284</v>
      </c>
    </row>
    <row r="351" spans="53:63" x14ac:dyDescent="0.3">
      <c r="BA351" s="173">
        <v>342</v>
      </c>
      <c r="BB351" s="174">
        <v>135000</v>
      </c>
      <c r="BC351" s="174">
        <v>112500</v>
      </c>
      <c r="BD351" s="174">
        <v>125000</v>
      </c>
      <c r="BE351" s="174">
        <v>85000</v>
      </c>
      <c r="BF351" s="174">
        <v>112500</v>
      </c>
      <c r="BK351" s="172" t="s">
        <v>284</v>
      </c>
    </row>
    <row r="352" spans="53:63" x14ac:dyDescent="0.3">
      <c r="BA352" s="173">
        <v>343</v>
      </c>
      <c r="BB352" s="174">
        <v>135000</v>
      </c>
      <c r="BC352" s="174">
        <v>112500</v>
      </c>
      <c r="BD352" s="174">
        <v>125000</v>
      </c>
      <c r="BE352" s="174">
        <v>85000</v>
      </c>
      <c r="BF352" s="174">
        <v>112500</v>
      </c>
      <c r="BK352" s="172" t="s">
        <v>284</v>
      </c>
    </row>
    <row r="353" spans="53:63" x14ac:dyDescent="0.3">
      <c r="BA353" s="173">
        <v>344</v>
      </c>
      <c r="BB353" s="174">
        <v>135000</v>
      </c>
      <c r="BC353" s="174">
        <v>112500</v>
      </c>
      <c r="BD353" s="174">
        <v>125000</v>
      </c>
      <c r="BE353" s="174">
        <v>85000</v>
      </c>
      <c r="BF353" s="174">
        <v>112500</v>
      </c>
      <c r="BK353" s="172" t="s">
        <v>284</v>
      </c>
    </row>
    <row r="354" spans="53:63" x14ac:dyDescent="0.3">
      <c r="BA354" s="173">
        <v>345</v>
      </c>
      <c r="BB354" s="174">
        <v>135000</v>
      </c>
      <c r="BC354" s="174">
        <v>112500</v>
      </c>
      <c r="BD354" s="174">
        <v>125000</v>
      </c>
      <c r="BE354" s="174">
        <v>85000</v>
      </c>
      <c r="BF354" s="174">
        <v>112500</v>
      </c>
      <c r="BK354" s="172" t="s">
        <v>284</v>
      </c>
    </row>
    <row r="355" spans="53:63" x14ac:dyDescent="0.3">
      <c r="BA355" s="173">
        <v>346</v>
      </c>
      <c r="BB355" s="174">
        <v>135000</v>
      </c>
      <c r="BC355" s="174">
        <v>112500</v>
      </c>
      <c r="BD355" s="174">
        <v>125000</v>
      </c>
      <c r="BE355" s="174">
        <v>85000</v>
      </c>
      <c r="BF355" s="174">
        <v>112500</v>
      </c>
      <c r="BK355" s="172" t="s">
        <v>284</v>
      </c>
    </row>
    <row r="356" spans="53:63" x14ac:dyDescent="0.3">
      <c r="BA356" s="173">
        <v>347</v>
      </c>
      <c r="BB356" s="174">
        <v>135000</v>
      </c>
      <c r="BC356" s="174">
        <v>112500</v>
      </c>
      <c r="BD356" s="174">
        <v>125000</v>
      </c>
      <c r="BE356" s="174">
        <v>85000</v>
      </c>
      <c r="BF356" s="174">
        <v>112500</v>
      </c>
      <c r="BK356" s="172" t="s">
        <v>284</v>
      </c>
    </row>
    <row r="357" spans="53:63" x14ac:dyDescent="0.3">
      <c r="BA357" s="173">
        <v>348</v>
      </c>
      <c r="BB357" s="174">
        <v>135000</v>
      </c>
      <c r="BC357" s="174">
        <v>112500</v>
      </c>
      <c r="BD357" s="174">
        <v>125000</v>
      </c>
      <c r="BE357" s="174">
        <v>85000</v>
      </c>
      <c r="BF357" s="174">
        <v>112500</v>
      </c>
      <c r="BK357" s="172" t="s">
        <v>284</v>
      </c>
    </row>
    <row r="358" spans="53:63" x14ac:dyDescent="0.3">
      <c r="BA358" s="173">
        <v>349</v>
      </c>
      <c r="BB358" s="174">
        <v>135000</v>
      </c>
      <c r="BC358" s="174">
        <v>112500</v>
      </c>
      <c r="BD358" s="174">
        <v>125000</v>
      </c>
      <c r="BE358" s="174">
        <v>85000</v>
      </c>
      <c r="BF358" s="174">
        <v>112500</v>
      </c>
      <c r="BK358" s="172" t="s">
        <v>284</v>
      </c>
    </row>
    <row r="359" spans="53:63" x14ac:dyDescent="0.3">
      <c r="BA359" s="173">
        <v>350</v>
      </c>
      <c r="BB359" s="174">
        <v>135000</v>
      </c>
      <c r="BC359" s="174">
        <v>108000</v>
      </c>
      <c r="BD359" s="174">
        <v>120000</v>
      </c>
      <c r="BE359" s="174">
        <v>85000</v>
      </c>
      <c r="BF359" s="174">
        <v>108000</v>
      </c>
      <c r="BK359" s="172" t="s">
        <v>284</v>
      </c>
    </row>
    <row r="360" spans="53:63" x14ac:dyDescent="0.3">
      <c r="BA360" s="173">
        <v>351</v>
      </c>
      <c r="BB360" s="174">
        <v>135000</v>
      </c>
      <c r="BC360" s="174">
        <v>108000</v>
      </c>
      <c r="BD360" s="174">
        <v>120000</v>
      </c>
      <c r="BE360" s="174">
        <v>85000</v>
      </c>
      <c r="BF360" s="174">
        <v>108000</v>
      </c>
      <c r="BK360" s="172" t="s">
        <v>284</v>
      </c>
    </row>
    <row r="361" spans="53:63" x14ac:dyDescent="0.3">
      <c r="BA361" s="173">
        <v>352</v>
      </c>
      <c r="BB361" s="174">
        <v>135000</v>
      </c>
      <c r="BC361" s="174">
        <v>108000</v>
      </c>
      <c r="BD361" s="174">
        <v>120000</v>
      </c>
      <c r="BE361" s="174">
        <v>85000</v>
      </c>
      <c r="BF361" s="174">
        <v>108000</v>
      </c>
      <c r="BK361" s="172" t="s">
        <v>284</v>
      </c>
    </row>
    <row r="362" spans="53:63" x14ac:dyDescent="0.3">
      <c r="BA362" s="173">
        <v>353</v>
      </c>
      <c r="BB362" s="174">
        <v>135000</v>
      </c>
      <c r="BC362" s="174">
        <v>108000</v>
      </c>
      <c r="BD362" s="174">
        <v>120000</v>
      </c>
      <c r="BE362" s="174">
        <v>85000</v>
      </c>
      <c r="BF362" s="174">
        <v>108000</v>
      </c>
      <c r="BK362" s="172" t="s">
        <v>284</v>
      </c>
    </row>
    <row r="363" spans="53:63" x14ac:dyDescent="0.3">
      <c r="BA363" s="173">
        <v>354</v>
      </c>
      <c r="BB363" s="174">
        <v>135000</v>
      </c>
      <c r="BC363" s="174">
        <v>108000</v>
      </c>
      <c r="BD363" s="174">
        <v>120000</v>
      </c>
      <c r="BE363" s="174">
        <v>85000</v>
      </c>
      <c r="BF363" s="174">
        <v>108000</v>
      </c>
      <c r="BK363" s="172" t="s">
        <v>284</v>
      </c>
    </row>
    <row r="364" spans="53:63" x14ac:dyDescent="0.3">
      <c r="BA364" s="173">
        <v>355</v>
      </c>
      <c r="BB364" s="174">
        <v>135000</v>
      </c>
      <c r="BC364" s="174">
        <v>108000</v>
      </c>
      <c r="BD364" s="174">
        <v>120000</v>
      </c>
      <c r="BE364" s="174">
        <v>85000</v>
      </c>
      <c r="BF364" s="174">
        <v>108000</v>
      </c>
      <c r="BK364" s="172" t="s">
        <v>284</v>
      </c>
    </row>
    <row r="365" spans="53:63" x14ac:dyDescent="0.3">
      <c r="BA365" s="173">
        <v>356</v>
      </c>
      <c r="BB365" s="174">
        <v>135000</v>
      </c>
      <c r="BC365" s="174">
        <v>108000</v>
      </c>
      <c r="BD365" s="174">
        <v>120000</v>
      </c>
      <c r="BE365" s="174">
        <v>85000</v>
      </c>
      <c r="BF365" s="174">
        <v>108000</v>
      </c>
      <c r="BK365" s="172" t="s">
        <v>284</v>
      </c>
    </row>
    <row r="366" spans="53:63" x14ac:dyDescent="0.3">
      <c r="BA366" s="173">
        <v>357</v>
      </c>
      <c r="BB366" s="174">
        <v>135000</v>
      </c>
      <c r="BC366" s="174">
        <v>108000</v>
      </c>
      <c r="BD366" s="174">
        <v>120000</v>
      </c>
      <c r="BE366" s="174">
        <v>85000</v>
      </c>
      <c r="BF366" s="174">
        <v>108000</v>
      </c>
      <c r="BK366" s="172" t="s">
        <v>284</v>
      </c>
    </row>
    <row r="367" spans="53:63" x14ac:dyDescent="0.3">
      <c r="BA367" s="173">
        <v>358</v>
      </c>
      <c r="BB367" s="174">
        <v>135000</v>
      </c>
      <c r="BC367" s="174">
        <v>108000</v>
      </c>
      <c r="BD367" s="174">
        <v>120000</v>
      </c>
      <c r="BE367" s="174">
        <v>85000</v>
      </c>
      <c r="BF367" s="174">
        <v>108000</v>
      </c>
      <c r="BK367" s="172" t="s">
        <v>284</v>
      </c>
    </row>
    <row r="368" spans="53:63" x14ac:dyDescent="0.3">
      <c r="BA368" s="173">
        <v>359</v>
      </c>
      <c r="BB368" s="174">
        <v>135000</v>
      </c>
      <c r="BC368" s="174">
        <v>108000</v>
      </c>
      <c r="BD368" s="174">
        <v>120000</v>
      </c>
      <c r="BE368" s="174">
        <v>85000</v>
      </c>
      <c r="BF368" s="174">
        <v>108000</v>
      </c>
      <c r="BK368" s="172" t="s">
        <v>284</v>
      </c>
    </row>
    <row r="369" spans="53:63" x14ac:dyDescent="0.3">
      <c r="BA369" s="173">
        <v>360</v>
      </c>
      <c r="BB369" s="174">
        <v>135000</v>
      </c>
      <c r="BC369" s="174">
        <v>108000</v>
      </c>
      <c r="BD369" s="174">
        <v>120000</v>
      </c>
      <c r="BE369" s="174">
        <v>85000</v>
      </c>
      <c r="BF369" s="174">
        <v>108000</v>
      </c>
      <c r="BK369" s="172" t="s">
        <v>284</v>
      </c>
    </row>
    <row r="370" spans="53:63" x14ac:dyDescent="0.3">
      <c r="BA370" s="173">
        <v>361</v>
      </c>
      <c r="BB370" s="174">
        <v>135000</v>
      </c>
      <c r="BC370" s="174">
        <v>108000</v>
      </c>
      <c r="BD370" s="174">
        <v>120000</v>
      </c>
      <c r="BE370" s="174">
        <v>85000</v>
      </c>
      <c r="BF370" s="174">
        <v>108000</v>
      </c>
      <c r="BK370" s="172" t="s">
        <v>284</v>
      </c>
    </row>
    <row r="371" spans="53:63" x14ac:dyDescent="0.3">
      <c r="BA371" s="173">
        <v>362</v>
      </c>
      <c r="BB371" s="174">
        <v>135000</v>
      </c>
      <c r="BC371" s="174">
        <v>108000</v>
      </c>
      <c r="BD371" s="174">
        <v>120000</v>
      </c>
      <c r="BE371" s="174">
        <v>85000</v>
      </c>
      <c r="BF371" s="174">
        <v>108000</v>
      </c>
      <c r="BK371" s="172" t="s">
        <v>284</v>
      </c>
    </row>
    <row r="372" spans="53:63" x14ac:dyDescent="0.3">
      <c r="BA372" s="173">
        <v>363</v>
      </c>
      <c r="BB372" s="174">
        <v>135000</v>
      </c>
      <c r="BC372" s="174">
        <v>108000</v>
      </c>
      <c r="BD372" s="174">
        <v>120000</v>
      </c>
      <c r="BE372" s="174">
        <v>85000</v>
      </c>
      <c r="BF372" s="174">
        <v>108000</v>
      </c>
      <c r="BK372" s="172" t="s">
        <v>284</v>
      </c>
    </row>
    <row r="373" spans="53:63" x14ac:dyDescent="0.3">
      <c r="BA373" s="173">
        <v>364</v>
      </c>
      <c r="BB373" s="174">
        <v>135000</v>
      </c>
      <c r="BC373" s="174">
        <v>108000</v>
      </c>
      <c r="BD373" s="174">
        <v>120000</v>
      </c>
      <c r="BE373" s="174">
        <v>85000</v>
      </c>
      <c r="BF373" s="174">
        <v>108000</v>
      </c>
      <c r="BK373" s="172" t="s">
        <v>284</v>
      </c>
    </row>
    <row r="374" spans="53:63" x14ac:dyDescent="0.3">
      <c r="BA374" s="173">
        <v>365</v>
      </c>
      <c r="BB374" s="174">
        <v>135000</v>
      </c>
      <c r="BC374" s="174">
        <v>108000</v>
      </c>
      <c r="BD374" s="174">
        <v>120000</v>
      </c>
      <c r="BE374" s="174">
        <v>85000</v>
      </c>
      <c r="BF374" s="174">
        <v>108000</v>
      </c>
      <c r="BK374" s="172" t="s">
        <v>284</v>
      </c>
    </row>
    <row r="375" spans="53:63" x14ac:dyDescent="0.3">
      <c r="BA375" s="173">
        <v>366</v>
      </c>
      <c r="BB375" s="174">
        <v>135000</v>
      </c>
      <c r="BC375" s="174">
        <v>108000</v>
      </c>
      <c r="BD375" s="174">
        <v>120000</v>
      </c>
      <c r="BE375" s="174">
        <v>85000</v>
      </c>
      <c r="BF375" s="174">
        <v>108000</v>
      </c>
      <c r="BK375" s="172" t="s">
        <v>284</v>
      </c>
    </row>
    <row r="376" spans="53:63" x14ac:dyDescent="0.3">
      <c r="BA376" s="173">
        <v>367</v>
      </c>
      <c r="BB376" s="174">
        <v>135000</v>
      </c>
      <c r="BC376" s="174">
        <v>108000</v>
      </c>
      <c r="BD376" s="174">
        <v>120000</v>
      </c>
      <c r="BE376" s="174">
        <v>85000</v>
      </c>
      <c r="BF376" s="174">
        <v>108000</v>
      </c>
      <c r="BK376" s="172" t="s">
        <v>284</v>
      </c>
    </row>
    <row r="377" spans="53:63" x14ac:dyDescent="0.3">
      <c r="BA377" s="173">
        <v>368</v>
      </c>
      <c r="BB377" s="174">
        <v>135000</v>
      </c>
      <c r="BC377" s="174">
        <v>108000</v>
      </c>
      <c r="BD377" s="174">
        <v>120000</v>
      </c>
      <c r="BE377" s="174">
        <v>85000</v>
      </c>
      <c r="BF377" s="174">
        <v>108000</v>
      </c>
      <c r="BK377" s="172" t="s">
        <v>284</v>
      </c>
    </row>
    <row r="378" spans="53:63" x14ac:dyDescent="0.3">
      <c r="BA378" s="173">
        <v>369</v>
      </c>
      <c r="BB378" s="174">
        <v>135000</v>
      </c>
      <c r="BC378" s="174">
        <v>108000</v>
      </c>
      <c r="BD378" s="174">
        <v>120000</v>
      </c>
      <c r="BE378" s="174">
        <v>85000</v>
      </c>
      <c r="BF378" s="174">
        <v>108000</v>
      </c>
      <c r="BK378" s="172" t="s">
        <v>284</v>
      </c>
    </row>
    <row r="379" spans="53:63" x14ac:dyDescent="0.3">
      <c r="BA379" s="173">
        <v>370</v>
      </c>
      <c r="BB379" s="174">
        <v>135000</v>
      </c>
      <c r="BC379" s="174">
        <v>108000</v>
      </c>
      <c r="BD379" s="174">
        <v>120000</v>
      </c>
      <c r="BE379" s="174">
        <v>85000</v>
      </c>
      <c r="BF379" s="174">
        <v>108000</v>
      </c>
      <c r="BK379" s="172" t="s">
        <v>284</v>
      </c>
    </row>
    <row r="380" spans="53:63" x14ac:dyDescent="0.3">
      <c r="BA380" s="173">
        <v>371</v>
      </c>
      <c r="BB380" s="174">
        <v>135000</v>
      </c>
      <c r="BC380" s="174">
        <v>108000</v>
      </c>
      <c r="BD380" s="174">
        <v>120000</v>
      </c>
      <c r="BE380" s="174">
        <v>85000</v>
      </c>
      <c r="BF380" s="174">
        <v>108000</v>
      </c>
      <c r="BK380" s="172" t="s">
        <v>284</v>
      </c>
    </row>
    <row r="381" spans="53:63" x14ac:dyDescent="0.3">
      <c r="BA381" s="173">
        <v>372</v>
      </c>
      <c r="BB381" s="174">
        <v>135000</v>
      </c>
      <c r="BC381" s="174">
        <v>108000</v>
      </c>
      <c r="BD381" s="174">
        <v>120000</v>
      </c>
      <c r="BE381" s="174">
        <v>85000</v>
      </c>
      <c r="BF381" s="174">
        <v>108000</v>
      </c>
      <c r="BK381" s="172" t="s">
        <v>284</v>
      </c>
    </row>
    <row r="382" spans="53:63" x14ac:dyDescent="0.3">
      <c r="BA382" s="173">
        <v>373</v>
      </c>
      <c r="BB382" s="174">
        <v>135000</v>
      </c>
      <c r="BC382" s="174">
        <v>108000</v>
      </c>
      <c r="BD382" s="174">
        <v>120000</v>
      </c>
      <c r="BE382" s="174">
        <v>85000</v>
      </c>
      <c r="BF382" s="174">
        <v>108000</v>
      </c>
      <c r="BK382" s="172" t="s">
        <v>284</v>
      </c>
    </row>
    <row r="383" spans="53:63" x14ac:dyDescent="0.3">
      <c r="BA383" s="173">
        <v>374</v>
      </c>
      <c r="BB383" s="174">
        <v>135000</v>
      </c>
      <c r="BC383" s="174">
        <v>108000</v>
      </c>
      <c r="BD383" s="174">
        <v>120000</v>
      </c>
      <c r="BE383" s="174">
        <v>85000</v>
      </c>
      <c r="BF383" s="174">
        <v>108000</v>
      </c>
      <c r="BK383" s="172" t="s">
        <v>284</v>
      </c>
    </row>
    <row r="384" spans="53:63" x14ac:dyDescent="0.3">
      <c r="BA384" s="173">
        <v>375</v>
      </c>
      <c r="BB384" s="174">
        <v>135000</v>
      </c>
      <c r="BC384" s="174">
        <v>108000</v>
      </c>
      <c r="BD384" s="174">
        <v>120000</v>
      </c>
      <c r="BE384" s="174">
        <v>85000</v>
      </c>
      <c r="BF384" s="174">
        <v>108000</v>
      </c>
      <c r="BK384" s="172" t="s">
        <v>284</v>
      </c>
    </row>
    <row r="385" spans="53:63" x14ac:dyDescent="0.3">
      <c r="BA385" s="173">
        <v>376</v>
      </c>
      <c r="BB385" s="174">
        <v>135000</v>
      </c>
      <c r="BC385" s="174">
        <v>108000</v>
      </c>
      <c r="BD385" s="174">
        <v>120000</v>
      </c>
      <c r="BE385" s="174">
        <v>85000</v>
      </c>
      <c r="BF385" s="174">
        <v>108000</v>
      </c>
      <c r="BK385" s="172" t="s">
        <v>284</v>
      </c>
    </row>
    <row r="386" spans="53:63" x14ac:dyDescent="0.3">
      <c r="BA386" s="173">
        <v>377</v>
      </c>
      <c r="BB386" s="174">
        <v>135000</v>
      </c>
      <c r="BC386" s="174">
        <v>108000</v>
      </c>
      <c r="BD386" s="174">
        <v>120000</v>
      </c>
      <c r="BE386" s="174">
        <v>85000</v>
      </c>
      <c r="BF386" s="174">
        <v>108000</v>
      </c>
      <c r="BK386" s="172" t="s">
        <v>284</v>
      </c>
    </row>
    <row r="387" spans="53:63" x14ac:dyDescent="0.3">
      <c r="BA387" s="173">
        <v>378</v>
      </c>
      <c r="BB387" s="174">
        <v>135000</v>
      </c>
      <c r="BC387" s="174">
        <v>108000</v>
      </c>
      <c r="BD387" s="174">
        <v>120000</v>
      </c>
      <c r="BE387" s="174">
        <v>85000</v>
      </c>
      <c r="BF387" s="174">
        <v>108000</v>
      </c>
      <c r="BK387" s="172" t="s">
        <v>284</v>
      </c>
    </row>
    <row r="388" spans="53:63" x14ac:dyDescent="0.3">
      <c r="BA388" s="173">
        <v>379</v>
      </c>
      <c r="BB388" s="174">
        <v>135000</v>
      </c>
      <c r="BC388" s="174">
        <v>108000</v>
      </c>
      <c r="BD388" s="174">
        <v>120000</v>
      </c>
      <c r="BE388" s="174">
        <v>85000</v>
      </c>
      <c r="BF388" s="174">
        <v>108000</v>
      </c>
      <c r="BK388" s="172" t="s">
        <v>284</v>
      </c>
    </row>
    <row r="389" spans="53:63" x14ac:dyDescent="0.3">
      <c r="BA389" s="173">
        <v>380</v>
      </c>
      <c r="BB389" s="174">
        <v>135000</v>
      </c>
      <c r="BC389" s="174">
        <v>108000</v>
      </c>
      <c r="BD389" s="174">
        <v>120000</v>
      </c>
      <c r="BE389" s="174">
        <v>85000</v>
      </c>
      <c r="BF389" s="174">
        <v>108000</v>
      </c>
      <c r="BK389" s="172" t="s">
        <v>284</v>
      </c>
    </row>
    <row r="390" spans="53:63" x14ac:dyDescent="0.3">
      <c r="BA390" s="173">
        <v>381</v>
      </c>
      <c r="BB390" s="174">
        <v>135000</v>
      </c>
      <c r="BC390" s="174">
        <v>108000</v>
      </c>
      <c r="BD390" s="174">
        <v>120000</v>
      </c>
      <c r="BE390" s="174">
        <v>85000</v>
      </c>
      <c r="BF390" s="174">
        <v>108000</v>
      </c>
      <c r="BK390" s="172" t="s">
        <v>284</v>
      </c>
    </row>
    <row r="391" spans="53:63" x14ac:dyDescent="0.3">
      <c r="BA391" s="173">
        <v>382</v>
      </c>
      <c r="BB391" s="174">
        <v>135000</v>
      </c>
      <c r="BC391" s="174">
        <v>108000</v>
      </c>
      <c r="BD391" s="174">
        <v>120000</v>
      </c>
      <c r="BE391" s="174">
        <v>85000</v>
      </c>
      <c r="BF391" s="174">
        <v>108000</v>
      </c>
      <c r="BK391" s="172" t="s">
        <v>284</v>
      </c>
    </row>
    <row r="392" spans="53:63" x14ac:dyDescent="0.3">
      <c r="BA392" s="173">
        <v>383</v>
      </c>
      <c r="BB392" s="174">
        <v>135000</v>
      </c>
      <c r="BC392" s="174">
        <v>108000</v>
      </c>
      <c r="BD392" s="174">
        <v>120000</v>
      </c>
      <c r="BE392" s="174">
        <v>85000</v>
      </c>
      <c r="BF392" s="174">
        <v>108000</v>
      </c>
      <c r="BK392" s="172" t="s">
        <v>284</v>
      </c>
    </row>
    <row r="393" spans="53:63" x14ac:dyDescent="0.3">
      <c r="BA393" s="173">
        <v>384</v>
      </c>
      <c r="BB393" s="174">
        <v>135000</v>
      </c>
      <c r="BC393" s="174">
        <v>108000</v>
      </c>
      <c r="BD393" s="174">
        <v>120000</v>
      </c>
      <c r="BE393" s="174">
        <v>85000</v>
      </c>
      <c r="BF393" s="174">
        <v>108000</v>
      </c>
      <c r="BK393" s="172" t="s">
        <v>284</v>
      </c>
    </row>
    <row r="394" spans="53:63" x14ac:dyDescent="0.3">
      <c r="BA394" s="173">
        <v>385</v>
      </c>
      <c r="BB394" s="174">
        <v>135000</v>
      </c>
      <c r="BC394" s="174">
        <v>108000</v>
      </c>
      <c r="BD394" s="174">
        <v>120000</v>
      </c>
      <c r="BE394" s="174">
        <v>85000</v>
      </c>
      <c r="BF394" s="174">
        <v>108000</v>
      </c>
      <c r="BK394" s="172" t="s">
        <v>284</v>
      </c>
    </row>
    <row r="395" spans="53:63" x14ac:dyDescent="0.3">
      <c r="BA395" s="173">
        <v>386</v>
      </c>
      <c r="BB395" s="174">
        <v>135000</v>
      </c>
      <c r="BC395" s="174">
        <v>108000</v>
      </c>
      <c r="BD395" s="174">
        <v>120000</v>
      </c>
      <c r="BE395" s="174">
        <v>85000</v>
      </c>
      <c r="BF395" s="174">
        <v>108000</v>
      </c>
      <c r="BK395" s="172" t="s">
        <v>284</v>
      </c>
    </row>
    <row r="396" spans="53:63" x14ac:dyDescent="0.3">
      <c r="BA396" s="173">
        <v>387</v>
      </c>
      <c r="BB396" s="174">
        <v>135000</v>
      </c>
      <c r="BC396" s="174">
        <v>108000</v>
      </c>
      <c r="BD396" s="174">
        <v>120000</v>
      </c>
      <c r="BE396" s="174">
        <v>85000</v>
      </c>
      <c r="BF396" s="174">
        <v>108000</v>
      </c>
      <c r="BK396" s="172" t="s">
        <v>284</v>
      </c>
    </row>
    <row r="397" spans="53:63" x14ac:dyDescent="0.3">
      <c r="BA397" s="173">
        <v>388</v>
      </c>
      <c r="BB397" s="174">
        <v>135000</v>
      </c>
      <c r="BC397" s="174">
        <v>108000</v>
      </c>
      <c r="BD397" s="174">
        <v>120000</v>
      </c>
      <c r="BE397" s="174">
        <v>85000</v>
      </c>
      <c r="BF397" s="174">
        <v>108000</v>
      </c>
      <c r="BK397" s="172" t="s">
        <v>284</v>
      </c>
    </row>
    <row r="398" spans="53:63" x14ac:dyDescent="0.3">
      <c r="BA398" s="173">
        <v>389</v>
      </c>
      <c r="BB398" s="174">
        <v>135000</v>
      </c>
      <c r="BC398" s="174">
        <v>108000</v>
      </c>
      <c r="BD398" s="174">
        <v>120000</v>
      </c>
      <c r="BE398" s="174">
        <v>85000</v>
      </c>
      <c r="BF398" s="174">
        <v>108000</v>
      </c>
      <c r="BK398" s="172" t="s">
        <v>284</v>
      </c>
    </row>
    <row r="399" spans="53:63" x14ac:dyDescent="0.3">
      <c r="BA399" s="173">
        <v>390</v>
      </c>
      <c r="BB399" s="174">
        <v>135000</v>
      </c>
      <c r="BC399" s="174">
        <v>108000</v>
      </c>
      <c r="BD399" s="174">
        <v>120000</v>
      </c>
      <c r="BE399" s="174">
        <v>85000</v>
      </c>
      <c r="BF399" s="174">
        <v>108000</v>
      </c>
      <c r="BK399" s="172" t="s">
        <v>284</v>
      </c>
    </row>
    <row r="400" spans="53:63" x14ac:dyDescent="0.3">
      <c r="BA400" s="173">
        <v>391</v>
      </c>
      <c r="BB400" s="174">
        <v>135000</v>
      </c>
      <c r="BC400" s="174">
        <v>108000</v>
      </c>
      <c r="BD400" s="174">
        <v>120000</v>
      </c>
      <c r="BE400" s="174">
        <v>85000</v>
      </c>
      <c r="BF400" s="174">
        <v>108000</v>
      </c>
      <c r="BK400" s="172" t="s">
        <v>284</v>
      </c>
    </row>
    <row r="401" spans="53:63" x14ac:dyDescent="0.3">
      <c r="BA401" s="173">
        <v>392</v>
      </c>
      <c r="BB401" s="174">
        <v>135000</v>
      </c>
      <c r="BC401" s="174">
        <v>108000</v>
      </c>
      <c r="BD401" s="174">
        <v>120000</v>
      </c>
      <c r="BE401" s="174">
        <v>85000</v>
      </c>
      <c r="BF401" s="174">
        <v>108000</v>
      </c>
      <c r="BK401" s="172" t="s">
        <v>284</v>
      </c>
    </row>
    <row r="402" spans="53:63" x14ac:dyDescent="0.3">
      <c r="BA402" s="173">
        <v>393</v>
      </c>
      <c r="BB402" s="174">
        <v>135000</v>
      </c>
      <c r="BC402" s="174">
        <v>108000</v>
      </c>
      <c r="BD402" s="174">
        <v>120000</v>
      </c>
      <c r="BE402" s="174">
        <v>85000</v>
      </c>
      <c r="BF402" s="174">
        <v>108000</v>
      </c>
      <c r="BK402" s="172" t="s">
        <v>284</v>
      </c>
    </row>
    <row r="403" spans="53:63" x14ac:dyDescent="0.3">
      <c r="BA403" s="173">
        <v>394</v>
      </c>
      <c r="BB403" s="174">
        <v>135000</v>
      </c>
      <c r="BC403" s="174">
        <v>108000</v>
      </c>
      <c r="BD403" s="174">
        <v>120000</v>
      </c>
      <c r="BE403" s="174">
        <v>85000</v>
      </c>
      <c r="BF403" s="174">
        <v>108000</v>
      </c>
      <c r="BK403" s="172" t="s">
        <v>284</v>
      </c>
    </row>
    <row r="404" spans="53:63" x14ac:dyDescent="0.3">
      <c r="BA404" s="173">
        <v>395</v>
      </c>
      <c r="BB404" s="174">
        <v>135000</v>
      </c>
      <c r="BC404" s="174">
        <v>108000</v>
      </c>
      <c r="BD404" s="174">
        <v>120000</v>
      </c>
      <c r="BE404" s="174">
        <v>85000</v>
      </c>
      <c r="BF404" s="174">
        <v>108000</v>
      </c>
      <c r="BK404" s="172" t="s">
        <v>284</v>
      </c>
    </row>
    <row r="405" spans="53:63" x14ac:dyDescent="0.3">
      <c r="BA405" s="173">
        <v>396</v>
      </c>
      <c r="BB405" s="174">
        <v>135000</v>
      </c>
      <c r="BC405" s="174">
        <v>108000</v>
      </c>
      <c r="BD405" s="174">
        <v>120000</v>
      </c>
      <c r="BE405" s="174">
        <v>85000</v>
      </c>
      <c r="BF405" s="174">
        <v>108000</v>
      </c>
      <c r="BK405" s="172" t="s">
        <v>284</v>
      </c>
    </row>
    <row r="406" spans="53:63" x14ac:dyDescent="0.3">
      <c r="BA406" s="173">
        <v>397</v>
      </c>
      <c r="BB406" s="174">
        <v>135000</v>
      </c>
      <c r="BC406" s="174">
        <v>108000</v>
      </c>
      <c r="BD406" s="174">
        <v>120000</v>
      </c>
      <c r="BE406" s="174">
        <v>85000</v>
      </c>
      <c r="BF406" s="174">
        <v>108000</v>
      </c>
      <c r="BK406" s="172" t="s">
        <v>284</v>
      </c>
    </row>
    <row r="407" spans="53:63" x14ac:dyDescent="0.3">
      <c r="BA407" s="173">
        <v>398</v>
      </c>
      <c r="BB407" s="174">
        <v>135000</v>
      </c>
      <c r="BC407" s="174">
        <v>108000</v>
      </c>
      <c r="BD407" s="174">
        <v>120000</v>
      </c>
      <c r="BE407" s="174">
        <v>85000</v>
      </c>
      <c r="BF407" s="174">
        <v>108000</v>
      </c>
      <c r="BK407" s="172" t="s">
        <v>284</v>
      </c>
    </row>
    <row r="408" spans="53:63" x14ac:dyDescent="0.3">
      <c r="BA408" s="173">
        <v>399</v>
      </c>
      <c r="BB408" s="174">
        <v>135000</v>
      </c>
      <c r="BC408" s="174">
        <v>108000</v>
      </c>
      <c r="BD408" s="174">
        <v>120000</v>
      </c>
      <c r="BE408" s="174">
        <v>85000</v>
      </c>
      <c r="BF408" s="174">
        <v>108000</v>
      </c>
      <c r="BK408" s="172" t="s">
        <v>284</v>
      </c>
    </row>
    <row r="409" spans="53:63" x14ac:dyDescent="0.3">
      <c r="BA409" s="173">
        <v>400</v>
      </c>
      <c r="BB409" s="174">
        <v>135000</v>
      </c>
      <c r="BC409" s="174">
        <v>99000</v>
      </c>
      <c r="BD409" s="174">
        <v>110000</v>
      </c>
      <c r="BE409" s="174">
        <v>85000</v>
      </c>
      <c r="BF409" s="174">
        <v>99000</v>
      </c>
      <c r="BK409" s="172" t="s">
        <v>284</v>
      </c>
    </row>
    <row r="410" spans="53:63" x14ac:dyDescent="0.3">
      <c r="BA410" s="173">
        <v>401</v>
      </c>
      <c r="BB410" s="174">
        <v>135000</v>
      </c>
      <c r="BC410" s="174">
        <v>99000</v>
      </c>
      <c r="BD410" s="174">
        <v>110000</v>
      </c>
      <c r="BE410" s="174">
        <v>85000</v>
      </c>
      <c r="BF410" s="174">
        <v>99000</v>
      </c>
      <c r="BK410" s="172" t="s">
        <v>284</v>
      </c>
    </row>
    <row r="411" spans="53:63" x14ac:dyDescent="0.3">
      <c r="BA411" s="173">
        <v>402</v>
      </c>
      <c r="BB411" s="174">
        <v>135000</v>
      </c>
      <c r="BC411" s="174">
        <v>99000</v>
      </c>
      <c r="BD411" s="174">
        <v>110000</v>
      </c>
      <c r="BE411" s="174">
        <v>85000</v>
      </c>
      <c r="BF411" s="174">
        <v>99000</v>
      </c>
      <c r="BK411" s="172" t="s">
        <v>284</v>
      </c>
    </row>
    <row r="412" spans="53:63" x14ac:dyDescent="0.3">
      <c r="BA412" s="173">
        <v>403</v>
      </c>
      <c r="BB412" s="174">
        <v>135000</v>
      </c>
      <c r="BC412" s="174">
        <v>99000</v>
      </c>
      <c r="BD412" s="174">
        <v>110000</v>
      </c>
      <c r="BE412" s="174">
        <v>85000</v>
      </c>
      <c r="BF412" s="174">
        <v>99000</v>
      </c>
      <c r="BK412" s="172" t="s">
        <v>284</v>
      </c>
    </row>
    <row r="413" spans="53:63" x14ac:dyDescent="0.3">
      <c r="BA413" s="173">
        <v>404</v>
      </c>
      <c r="BB413" s="174">
        <v>135000</v>
      </c>
      <c r="BC413" s="174">
        <v>99000</v>
      </c>
      <c r="BD413" s="174">
        <v>110000</v>
      </c>
      <c r="BE413" s="174">
        <v>85000</v>
      </c>
      <c r="BF413" s="174">
        <v>99000</v>
      </c>
      <c r="BK413" s="172" t="s">
        <v>284</v>
      </c>
    </row>
    <row r="414" spans="53:63" x14ac:dyDescent="0.3">
      <c r="BA414" s="173">
        <v>405</v>
      </c>
      <c r="BB414" s="174">
        <v>135000</v>
      </c>
      <c r="BC414" s="174">
        <v>99000</v>
      </c>
      <c r="BD414" s="174">
        <v>110000</v>
      </c>
      <c r="BE414" s="174">
        <v>85000</v>
      </c>
      <c r="BF414" s="174">
        <v>99000</v>
      </c>
      <c r="BK414" s="172" t="s">
        <v>284</v>
      </c>
    </row>
    <row r="415" spans="53:63" x14ac:dyDescent="0.3">
      <c r="BA415" s="173">
        <v>406</v>
      </c>
      <c r="BB415" s="174">
        <v>135000</v>
      </c>
      <c r="BC415" s="174">
        <v>99000</v>
      </c>
      <c r="BD415" s="174">
        <v>110000</v>
      </c>
      <c r="BE415" s="174">
        <v>85000</v>
      </c>
      <c r="BF415" s="174">
        <v>99000</v>
      </c>
      <c r="BK415" s="172" t="s">
        <v>284</v>
      </c>
    </row>
    <row r="416" spans="53:63" x14ac:dyDescent="0.3">
      <c r="BA416" s="173">
        <v>407</v>
      </c>
      <c r="BB416" s="174">
        <v>135000</v>
      </c>
      <c r="BC416" s="174">
        <v>99000</v>
      </c>
      <c r="BD416" s="174">
        <v>110000</v>
      </c>
      <c r="BE416" s="174">
        <v>85000</v>
      </c>
      <c r="BF416" s="174">
        <v>99000</v>
      </c>
      <c r="BK416" s="172" t="s">
        <v>284</v>
      </c>
    </row>
    <row r="417" spans="53:63" x14ac:dyDescent="0.3">
      <c r="BA417" s="173">
        <v>408</v>
      </c>
      <c r="BB417" s="174">
        <v>135000</v>
      </c>
      <c r="BC417" s="174">
        <v>99000</v>
      </c>
      <c r="BD417" s="174">
        <v>110000</v>
      </c>
      <c r="BE417" s="174">
        <v>85000</v>
      </c>
      <c r="BF417" s="174">
        <v>99000</v>
      </c>
      <c r="BK417" s="172" t="s">
        <v>284</v>
      </c>
    </row>
    <row r="418" spans="53:63" x14ac:dyDescent="0.3">
      <c r="BA418" s="173">
        <v>409</v>
      </c>
      <c r="BB418" s="174">
        <v>135000</v>
      </c>
      <c r="BC418" s="174">
        <v>99000</v>
      </c>
      <c r="BD418" s="174">
        <v>110000</v>
      </c>
      <c r="BE418" s="174">
        <v>85000</v>
      </c>
      <c r="BF418" s="174">
        <v>99000</v>
      </c>
      <c r="BK418" s="172" t="s">
        <v>284</v>
      </c>
    </row>
    <row r="419" spans="53:63" x14ac:dyDescent="0.3">
      <c r="BA419" s="173">
        <v>410</v>
      </c>
      <c r="BB419" s="174">
        <v>135000</v>
      </c>
      <c r="BC419" s="174">
        <v>99000</v>
      </c>
      <c r="BD419" s="174">
        <v>110000</v>
      </c>
      <c r="BE419" s="174">
        <v>85000</v>
      </c>
      <c r="BF419" s="174">
        <v>99000</v>
      </c>
      <c r="BK419" s="172" t="s">
        <v>284</v>
      </c>
    </row>
    <row r="420" spans="53:63" x14ac:dyDescent="0.3">
      <c r="BA420" s="173">
        <v>411</v>
      </c>
      <c r="BB420" s="174">
        <v>135000</v>
      </c>
      <c r="BC420" s="174">
        <v>99000</v>
      </c>
      <c r="BD420" s="174">
        <v>110000</v>
      </c>
      <c r="BE420" s="174">
        <v>85000</v>
      </c>
      <c r="BF420" s="174">
        <v>99000</v>
      </c>
      <c r="BK420" s="172" t="s">
        <v>284</v>
      </c>
    </row>
    <row r="421" spans="53:63" x14ac:dyDescent="0.3">
      <c r="BA421" s="173">
        <v>412</v>
      </c>
      <c r="BB421" s="174">
        <v>135000</v>
      </c>
      <c r="BC421" s="174">
        <v>99000</v>
      </c>
      <c r="BD421" s="174">
        <v>110000</v>
      </c>
      <c r="BE421" s="174">
        <v>85000</v>
      </c>
      <c r="BF421" s="174">
        <v>99000</v>
      </c>
      <c r="BK421" s="172" t="s">
        <v>284</v>
      </c>
    </row>
    <row r="422" spans="53:63" x14ac:dyDescent="0.3">
      <c r="BA422" s="173">
        <v>413</v>
      </c>
      <c r="BB422" s="174">
        <v>135000</v>
      </c>
      <c r="BC422" s="174">
        <v>99000</v>
      </c>
      <c r="BD422" s="174">
        <v>110000</v>
      </c>
      <c r="BE422" s="174">
        <v>85000</v>
      </c>
      <c r="BF422" s="174">
        <v>99000</v>
      </c>
      <c r="BK422" s="172" t="s">
        <v>284</v>
      </c>
    </row>
    <row r="423" spans="53:63" x14ac:dyDescent="0.3">
      <c r="BA423" s="173">
        <v>414</v>
      </c>
      <c r="BB423" s="174">
        <v>135000</v>
      </c>
      <c r="BC423" s="174">
        <v>99000</v>
      </c>
      <c r="BD423" s="174">
        <v>110000</v>
      </c>
      <c r="BE423" s="174">
        <v>85000</v>
      </c>
      <c r="BF423" s="174">
        <v>99000</v>
      </c>
      <c r="BK423" s="172" t="s">
        <v>284</v>
      </c>
    </row>
    <row r="424" spans="53:63" x14ac:dyDescent="0.3">
      <c r="BA424" s="173">
        <v>415</v>
      </c>
      <c r="BB424" s="174">
        <v>135000</v>
      </c>
      <c r="BC424" s="174">
        <v>99000</v>
      </c>
      <c r="BD424" s="174">
        <v>110000</v>
      </c>
      <c r="BE424" s="174">
        <v>85000</v>
      </c>
      <c r="BF424" s="174">
        <v>99000</v>
      </c>
      <c r="BK424" s="172" t="s">
        <v>284</v>
      </c>
    </row>
    <row r="425" spans="53:63" x14ac:dyDescent="0.3">
      <c r="BA425" s="173">
        <v>416</v>
      </c>
      <c r="BB425" s="174">
        <v>135000</v>
      </c>
      <c r="BC425" s="174">
        <v>99000</v>
      </c>
      <c r="BD425" s="174">
        <v>110000</v>
      </c>
      <c r="BE425" s="174">
        <v>85000</v>
      </c>
      <c r="BF425" s="174">
        <v>99000</v>
      </c>
      <c r="BK425" s="172" t="s">
        <v>284</v>
      </c>
    </row>
    <row r="426" spans="53:63" x14ac:dyDescent="0.3">
      <c r="BA426" s="173">
        <v>417</v>
      </c>
      <c r="BB426" s="174">
        <v>135000</v>
      </c>
      <c r="BC426" s="174">
        <v>99000</v>
      </c>
      <c r="BD426" s="174">
        <v>110000</v>
      </c>
      <c r="BE426" s="174">
        <v>85000</v>
      </c>
      <c r="BF426" s="174">
        <v>99000</v>
      </c>
      <c r="BK426" s="172" t="s">
        <v>284</v>
      </c>
    </row>
    <row r="427" spans="53:63" x14ac:dyDescent="0.3">
      <c r="BA427" s="173">
        <v>418</v>
      </c>
      <c r="BB427" s="174">
        <v>135000</v>
      </c>
      <c r="BC427" s="174">
        <v>99000</v>
      </c>
      <c r="BD427" s="174">
        <v>110000</v>
      </c>
      <c r="BE427" s="174">
        <v>85000</v>
      </c>
      <c r="BF427" s="174">
        <v>99000</v>
      </c>
      <c r="BK427" s="172" t="s">
        <v>284</v>
      </c>
    </row>
    <row r="428" spans="53:63" x14ac:dyDescent="0.3">
      <c r="BA428" s="173">
        <v>419</v>
      </c>
      <c r="BB428" s="174">
        <v>135000</v>
      </c>
      <c r="BC428" s="174">
        <v>99000</v>
      </c>
      <c r="BD428" s="174">
        <v>110000</v>
      </c>
      <c r="BE428" s="174">
        <v>85000</v>
      </c>
      <c r="BF428" s="174">
        <v>99000</v>
      </c>
      <c r="BK428" s="172" t="s">
        <v>284</v>
      </c>
    </row>
    <row r="429" spans="53:63" x14ac:dyDescent="0.3">
      <c r="BA429" s="173">
        <v>420</v>
      </c>
      <c r="BB429" s="174">
        <v>135000</v>
      </c>
      <c r="BC429" s="174">
        <v>99000</v>
      </c>
      <c r="BD429" s="174">
        <v>110000</v>
      </c>
      <c r="BE429" s="174">
        <v>85000</v>
      </c>
      <c r="BF429" s="174">
        <v>99000</v>
      </c>
      <c r="BK429" s="172" t="s">
        <v>284</v>
      </c>
    </row>
    <row r="430" spans="53:63" x14ac:dyDescent="0.3">
      <c r="BA430" s="173">
        <v>421</v>
      </c>
      <c r="BB430" s="174">
        <v>135000</v>
      </c>
      <c r="BC430" s="174">
        <v>99000</v>
      </c>
      <c r="BD430" s="174">
        <v>110000</v>
      </c>
      <c r="BE430" s="174">
        <v>85000</v>
      </c>
      <c r="BF430" s="174">
        <v>99000</v>
      </c>
      <c r="BK430" s="172" t="s">
        <v>284</v>
      </c>
    </row>
    <row r="431" spans="53:63" x14ac:dyDescent="0.3">
      <c r="BA431" s="173">
        <v>422</v>
      </c>
      <c r="BB431" s="174">
        <v>135000</v>
      </c>
      <c r="BC431" s="174">
        <v>99000</v>
      </c>
      <c r="BD431" s="174">
        <v>110000</v>
      </c>
      <c r="BE431" s="174">
        <v>85000</v>
      </c>
      <c r="BF431" s="174">
        <v>99000</v>
      </c>
      <c r="BK431" s="172" t="s">
        <v>284</v>
      </c>
    </row>
    <row r="432" spans="53:63" x14ac:dyDescent="0.3">
      <c r="BA432" s="173">
        <v>423</v>
      </c>
      <c r="BB432" s="174">
        <v>135000</v>
      </c>
      <c r="BC432" s="174">
        <v>99000</v>
      </c>
      <c r="BD432" s="174">
        <v>110000</v>
      </c>
      <c r="BE432" s="174">
        <v>85000</v>
      </c>
      <c r="BF432" s="174">
        <v>99000</v>
      </c>
      <c r="BK432" s="172" t="s">
        <v>284</v>
      </c>
    </row>
    <row r="433" spans="53:63" x14ac:dyDescent="0.3">
      <c r="BA433" s="173">
        <v>424</v>
      </c>
      <c r="BB433" s="174">
        <v>135000</v>
      </c>
      <c r="BC433" s="174">
        <v>99000</v>
      </c>
      <c r="BD433" s="174">
        <v>110000</v>
      </c>
      <c r="BE433" s="174">
        <v>85000</v>
      </c>
      <c r="BF433" s="174">
        <v>99000</v>
      </c>
      <c r="BK433" s="172" t="s">
        <v>284</v>
      </c>
    </row>
    <row r="434" spans="53:63" x14ac:dyDescent="0.3">
      <c r="BA434" s="173">
        <v>425</v>
      </c>
      <c r="BB434" s="174">
        <v>135000</v>
      </c>
      <c r="BC434" s="174">
        <v>99000</v>
      </c>
      <c r="BD434" s="174">
        <v>110000</v>
      </c>
      <c r="BE434" s="174">
        <v>85000</v>
      </c>
      <c r="BF434" s="174">
        <v>99000</v>
      </c>
      <c r="BK434" s="172" t="s">
        <v>284</v>
      </c>
    </row>
    <row r="435" spans="53:63" x14ac:dyDescent="0.3">
      <c r="BA435" s="173">
        <v>426</v>
      </c>
      <c r="BB435" s="174">
        <v>135000</v>
      </c>
      <c r="BC435" s="174">
        <v>99000</v>
      </c>
      <c r="BD435" s="174">
        <v>110000</v>
      </c>
      <c r="BE435" s="174">
        <v>85000</v>
      </c>
      <c r="BF435" s="174">
        <v>99000</v>
      </c>
      <c r="BK435" s="172" t="s">
        <v>284</v>
      </c>
    </row>
    <row r="436" spans="53:63" x14ac:dyDescent="0.3">
      <c r="BA436" s="173">
        <v>427</v>
      </c>
      <c r="BB436" s="174">
        <v>135000</v>
      </c>
      <c r="BC436" s="174">
        <v>99000</v>
      </c>
      <c r="BD436" s="174">
        <v>110000</v>
      </c>
      <c r="BE436" s="174">
        <v>85000</v>
      </c>
      <c r="BF436" s="174">
        <v>99000</v>
      </c>
      <c r="BK436" s="172" t="s">
        <v>284</v>
      </c>
    </row>
    <row r="437" spans="53:63" x14ac:dyDescent="0.3">
      <c r="BA437" s="173">
        <v>428</v>
      </c>
      <c r="BB437" s="174">
        <v>135000</v>
      </c>
      <c r="BC437" s="174">
        <v>99000</v>
      </c>
      <c r="BD437" s="174">
        <v>110000</v>
      </c>
      <c r="BE437" s="174">
        <v>85000</v>
      </c>
      <c r="BF437" s="174">
        <v>99000</v>
      </c>
      <c r="BK437" s="172" t="s">
        <v>284</v>
      </c>
    </row>
    <row r="438" spans="53:63" x14ac:dyDescent="0.3">
      <c r="BA438" s="173">
        <v>429</v>
      </c>
      <c r="BB438" s="174">
        <v>135000</v>
      </c>
      <c r="BC438" s="174">
        <v>99000</v>
      </c>
      <c r="BD438" s="174">
        <v>110000</v>
      </c>
      <c r="BE438" s="174">
        <v>85000</v>
      </c>
      <c r="BF438" s="174">
        <v>99000</v>
      </c>
      <c r="BK438" s="172" t="s">
        <v>284</v>
      </c>
    </row>
    <row r="439" spans="53:63" x14ac:dyDescent="0.3">
      <c r="BA439" s="173">
        <v>430</v>
      </c>
      <c r="BB439" s="174">
        <v>135000</v>
      </c>
      <c r="BC439" s="174">
        <v>99000</v>
      </c>
      <c r="BD439" s="174">
        <v>110000</v>
      </c>
      <c r="BE439" s="174">
        <v>85000</v>
      </c>
      <c r="BF439" s="174">
        <v>99000</v>
      </c>
      <c r="BK439" s="172" t="s">
        <v>284</v>
      </c>
    </row>
    <row r="440" spans="53:63" x14ac:dyDescent="0.3">
      <c r="BA440" s="173">
        <v>431</v>
      </c>
      <c r="BB440" s="174">
        <v>135000</v>
      </c>
      <c r="BC440" s="174">
        <v>99000</v>
      </c>
      <c r="BD440" s="174">
        <v>110000</v>
      </c>
      <c r="BE440" s="174">
        <v>85000</v>
      </c>
      <c r="BF440" s="174">
        <v>99000</v>
      </c>
      <c r="BK440" s="172" t="s">
        <v>284</v>
      </c>
    </row>
    <row r="441" spans="53:63" x14ac:dyDescent="0.3">
      <c r="BA441" s="173">
        <v>432</v>
      </c>
      <c r="BB441" s="174">
        <v>135000</v>
      </c>
      <c r="BC441" s="174">
        <v>99000</v>
      </c>
      <c r="BD441" s="174">
        <v>110000</v>
      </c>
      <c r="BE441" s="174">
        <v>85000</v>
      </c>
      <c r="BF441" s="174">
        <v>99000</v>
      </c>
      <c r="BK441" s="172" t="s">
        <v>284</v>
      </c>
    </row>
    <row r="442" spans="53:63" x14ac:dyDescent="0.3">
      <c r="BA442" s="173">
        <v>433</v>
      </c>
      <c r="BB442" s="174">
        <v>135000</v>
      </c>
      <c r="BC442" s="174">
        <v>99000</v>
      </c>
      <c r="BD442" s="174">
        <v>110000</v>
      </c>
      <c r="BE442" s="174">
        <v>85000</v>
      </c>
      <c r="BF442" s="174">
        <v>99000</v>
      </c>
      <c r="BK442" s="172" t="s">
        <v>284</v>
      </c>
    </row>
    <row r="443" spans="53:63" x14ac:dyDescent="0.3">
      <c r="BA443" s="173">
        <v>434</v>
      </c>
      <c r="BB443" s="174">
        <v>135000</v>
      </c>
      <c r="BC443" s="174">
        <v>99000</v>
      </c>
      <c r="BD443" s="174">
        <v>110000</v>
      </c>
      <c r="BE443" s="174">
        <v>85000</v>
      </c>
      <c r="BF443" s="174">
        <v>99000</v>
      </c>
      <c r="BK443" s="172" t="s">
        <v>284</v>
      </c>
    </row>
    <row r="444" spans="53:63" x14ac:dyDescent="0.3">
      <c r="BA444" s="173">
        <v>435</v>
      </c>
      <c r="BB444" s="174">
        <v>135000</v>
      </c>
      <c r="BC444" s="174">
        <v>99000</v>
      </c>
      <c r="BD444" s="174">
        <v>110000</v>
      </c>
      <c r="BE444" s="174">
        <v>85000</v>
      </c>
      <c r="BF444" s="174">
        <v>99000</v>
      </c>
      <c r="BK444" s="172" t="s">
        <v>284</v>
      </c>
    </row>
    <row r="445" spans="53:63" x14ac:dyDescent="0.3">
      <c r="BA445" s="173">
        <v>436</v>
      </c>
      <c r="BB445" s="174">
        <v>135000</v>
      </c>
      <c r="BC445" s="174">
        <v>99000</v>
      </c>
      <c r="BD445" s="174">
        <v>110000</v>
      </c>
      <c r="BE445" s="174">
        <v>85000</v>
      </c>
      <c r="BF445" s="174">
        <v>99000</v>
      </c>
      <c r="BK445" s="172" t="s">
        <v>284</v>
      </c>
    </row>
    <row r="446" spans="53:63" x14ac:dyDescent="0.3">
      <c r="BA446" s="173">
        <v>437</v>
      </c>
      <c r="BB446" s="174">
        <v>135000</v>
      </c>
      <c r="BC446" s="174">
        <v>99000</v>
      </c>
      <c r="BD446" s="174">
        <v>110000</v>
      </c>
      <c r="BE446" s="174">
        <v>85000</v>
      </c>
      <c r="BF446" s="174">
        <v>99000</v>
      </c>
      <c r="BK446" s="172" t="s">
        <v>284</v>
      </c>
    </row>
    <row r="447" spans="53:63" x14ac:dyDescent="0.3">
      <c r="BA447" s="173">
        <v>438</v>
      </c>
      <c r="BB447" s="174">
        <v>135000</v>
      </c>
      <c r="BC447" s="174">
        <v>99000</v>
      </c>
      <c r="BD447" s="174">
        <v>110000</v>
      </c>
      <c r="BE447" s="174">
        <v>85000</v>
      </c>
      <c r="BF447" s="174">
        <v>99000</v>
      </c>
      <c r="BK447" s="172" t="s">
        <v>284</v>
      </c>
    </row>
    <row r="448" spans="53:63" x14ac:dyDescent="0.3">
      <c r="BA448" s="173">
        <v>439</v>
      </c>
      <c r="BB448" s="174">
        <v>135000</v>
      </c>
      <c r="BC448" s="174">
        <v>99000</v>
      </c>
      <c r="BD448" s="174">
        <v>110000</v>
      </c>
      <c r="BE448" s="174">
        <v>85000</v>
      </c>
      <c r="BF448" s="174">
        <v>99000</v>
      </c>
      <c r="BK448" s="172" t="s">
        <v>284</v>
      </c>
    </row>
    <row r="449" spans="53:63" x14ac:dyDescent="0.3">
      <c r="BA449" s="173">
        <v>440</v>
      </c>
      <c r="BB449" s="174">
        <v>135000</v>
      </c>
      <c r="BC449" s="174">
        <v>99000</v>
      </c>
      <c r="BD449" s="174">
        <v>110000</v>
      </c>
      <c r="BE449" s="174">
        <v>85000</v>
      </c>
      <c r="BF449" s="174">
        <v>99000</v>
      </c>
      <c r="BK449" s="172" t="s">
        <v>284</v>
      </c>
    </row>
    <row r="450" spans="53:63" x14ac:dyDescent="0.3">
      <c r="BA450" s="173">
        <v>441</v>
      </c>
      <c r="BB450" s="174">
        <v>135000</v>
      </c>
      <c r="BC450" s="174">
        <v>99000</v>
      </c>
      <c r="BD450" s="174">
        <v>110000</v>
      </c>
      <c r="BE450" s="174">
        <v>85000</v>
      </c>
      <c r="BF450" s="174">
        <v>99000</v>
      </c>
      <c r="BK450" s="172" t="s">
        <v>284</v>
      </c>
    </row>
    <row r="451" spans="53:63" x14ac:dyDescent="0.3">
      <c r="BA451" s="173">
        <v>442</v>
      </c>
      <c r="BB451" s="174">
        <v>135000</v>
      </c>
      <c r="BC451" s="174">
        <v>99000</v>
      </c>
      <c r="BD451" s="174">
        <v>110000</v>
      </c>
      <c r="BE451" s="174">
        <v>85000</v>
      </c>
      <c r="BF451" s="174">
        <v>99000</v>
      </c>
      <c r="BK451" s="172" t="s">
        <v>284</v>
      </c>
    </row>
    <row r="452" spans="53:63" x14ac:dyDescent="0.3">
      <c r="BA452" s="173">
        <v>443</v>
      </c>
      <c r="BB452" s="174">
        <v>135000</v>
      </c>
      <c r="BC452" s="174">
        <v>99000</v>
      </c>
      <c r="BD452" s="174">
        <v>110000</v>
      </c>
      <c r="BE452" s="174">
        <v>85000</v>
      </c>
      <c r="BF452" s="174">
        <v>99000</v>
      </c>
      <c r="BK452" s="172" t="s">
        <v>284</v>
      </c>
    </row>
    <row r="453" spans="53:63" x14ac:dyDescent="0.3">
      <c r="BA453" s="173">
        <v>444</v>
      </c>
      <c r="BB453" s="174">
        <v>135000</v>
      </c>
      <c r="BC453" s="174">
        <v>99000</v>
      </c>
      <c r="BD453" s="174">
        <v>110000</v>
      </c>
      <c r="BE453" s="174">
        <v>85000</v>
      </c>
      <c r="BF453" s="174">
        <v>99000</v>
      </c>
      <c r="BK453" s="172" t="s">
        <v>284</v>
      </c>
    </row>
    <row r="454" spans="53:63" x14ac:dyDescent="0.3">
      <c r="BA454" s="173">
        <v>445</v>
      </c>
      <c r="BB454" s="174">
        <v>135000</v>
      </c>
      <c r="BC454" s="174">
        <v>99000</v>
      </c>
      <c r="BD454" s="174">
        <v>110000</v>
      </c>
      <c r="BE454" s="174">
        <v>85000</v>
      </c>
      <c r="BF454" s="174">
        <v>99000</v>
      </c>
      <c r="BK454" s="172" t="s">
        <v>284</v>
      </c>
    </row>
    <row r="455" spans="53:63" x14ac:dyDescent="0.3">
      <c r="BA455" s="173">
        <v>446</v>
      </c>
      <c r="BB455" s="174">
        <v>135000</v>
      </c>
      <c r="BC455" s="174">
        <v>99000</v>
      </c>
      <c r="BD455" s="174">
        <v>110000</v>
      </c>
      <c r="BE455" s="174">
        <v>85000</v>
      </c>
      <c r="BF455" s="174">
        <v>99000</v>
      </c>
      <c r="BK455" s="172" t="s">
        <v>284</v>
      </c>
    </row>
    <row r="456" spans="53:63" x14ac:dyDescent="0.3">
      <c r="BA456" s="173">
        <v>447</v>
      </c>
      <c r="BB456" s="174">
        <v>135000</v>
      </c>
      <c r="BC456" s="174">
        <v>99000</v>
      </c>
      <c r="BD456" s="174">
        <v>110000</v>
      </c>
      <c r="BE456" s="174">
        <v>85000</v>
      </c>
      <c r="BF456" s="174">
        <v>99000</v>
      </c>
      <c r="BK456" s="172" t="s">
        <v>284</v>
      </c>
    </row>
    <row r="457" spans="53:63" x14ac:dyDescent="0.3">
      <c r="BA457" s="173">
        <v>448</v>
      </c>
      <c r="BB457" s="174">
        <v>135000</v>
      </c>
      <c r="BC457" s="174">
        <v>99000</v>
      </c>
      <c r="BD457" s="174">
        <v>110000</v>
      </c>
      <c r="BE457" s="174">
        <v>85000</v>
      </c>
      <c r="BF457" s="174">
        <v>99000</v>
      </c>
      <c r="BK457" s="172" t="s">
        <v>284</v>
      </c>
    </row>
    <row r="458" spans="53:63" x14ac:dyDescent="0.3">
      <c r="BA458" s="173">
        <v>449</v>
      </c>
      <c r="BB458" s="174">
        <v>135000</v>
      </c>
      <c r="BC458" s="174">
        <v>99000</v>
      </c>
      <c r="BD458" s="174">
        <v>110000</v>
      </c>
      <c r="BE458" s="174">
        <v>85000</v>
      </c>
      <c r="BF458" s="174">
        <v>99000</v>
      </c>
      <c r="BK458" s="172" t="s">
        <v>284</v>
      </c>
    </row>
    <row r="459" spans="53:63" x14ac:dyDescent="0.3">
      <c r="BA459" s="173">
        <v>450</v>
      </c>
      <c r="BB459" s="174">
        <v>135000</v>
      </c>
      <c r="BC459" s="174">
        <v>99000</v>
      </c>
      <c r="BD459" s="174">
        <v>110000</v>
      </c>
      <c r="BE459" s="174">
        <v>85000</v>
      </c>
      <c r="BF459" s="174">
        <v>99000</v>
      </c>
      <c r="BK459" s="172" t="s">
        <v>284</v>
      </c>
    </row>
    <row r="460" spans="53:63" x14ac:dyDescent="0.3">
      <c r="BA460" s="173">
        <v>451</v>
      </c>
      <c r="BB460" s="174">
        <v>135000</v>
      </c>
      <c r="BC460" s="174">
        <v>99000</v>
      </c>
      <c r="BD460" s="174">
        <v>110000</v>
      </c>
      <c r="BE460" s="174">
        <v>85000</v>
      </c>
      <c r="BF460" s="174">
        <v>99000</v>
      </c>
      <c r="BK460" s="172" t="s">
        <v>284</v>
      </c>
    </row>
    <row r="461" spans="53:63" x14ac:dyDescent="0.3">
      <c r="BA461" s="173">
        <v>452</v>
      </c>
      <c r="BB461" s="174">
        <v>135000</v>
      </c>
      <c r="BC461" s="174">
        <v>99000</v>
      </c>
      <c r="BD461" s="174">
        <v>110000</v>
      </c>
      <c r="BE461" s="174">
        <v>85000</v>
      </c>
      <c r="BF461" s="174">
        <v>99000</v>
      </c>
      <c r="BK461" s="172" t="s">
        <v>284</v>
      </c>
    </row>
    <row r="462" spans="53:63" x14ac:dyDescent="0.3">
      <c r="BA462" s="173">
        <v>453</v>
      </c>
      <c r="BB462" s="174">
        <v>135000</v>
      </c>
      <c r="BC462" s="174">
        <v>99000</v>
      </c>
      <c r="BD462" s="174">
        <v>110000</v>
      </c>
      <c r="BE462" s="174">
        <v>85000</v>
      </c>
      <c r="BF462" s="174">
        <v>99000</v>
      </c>
      <c r="BK462" s="172" t="s">
        <v>284</v>
      </c>
    </row>
    <row r="463" spans="53:63" x14ac:dyDescent="0.3">
      <c r="BA463" s="173">
        <v>454</v>
      </c>
      <c r="BB463" s="174">
        <v>135000</v>
      </c>
      <c r="BC463" s="174">
        <v>99000</v>
      </c>
      <c r="BD463" s="174">
        <v>110000</v>
      </c>
      <c r="BE463" s="174">
        <v>85000</v>
      </c>
      <c r="BF463" s="174">
        <v>99000</v>
      </c>
      <c r="BK463" s="172" t="s">
        <v>284</v>
      </c>
    </row>
    <row r="464" spans="53:63" x14ac:dyDescent="0.3">
      <c r="BA464" s="173">
        <v>455</v>
      </c>
      <c r="BB464" s="174">
        <v>135000</v>
      </c>
      <c r="BC464" s="174">
        <v>99000</v>
      </c>
      <c r="BD464" s="174">
        <v>110000</v>
      </c>
      <c r="BE464" s="174">
        <v>85000</v>
      </c>
      <c r="BF464" s="174">
        <v>99000</v>
      </c>
      <c r="BK464" s="172" t="s">
        <v>284</v>
      </c>
    </row>
    <row r="465" spans="53:63" x14ac:dyDescent="0.3">
      <c r="BA465" s="173">
        <v>456</v>
      </c>
      <c r="BB465" s="174">
        <v>135000</v>
      </c>
      <c r="BC465" s="174">
        <v>99000</v>
      </c>
      <c r="BD465" s="174">
        <v>110000</v>
      </c>
      <c r="BE465" s="174">
        <v>85000</v>
      </c>
      <c r="BF465" s="174">
        <v>99000</v>
      </c>
      <c r="BK465" s="172" t="s">
        <v>284</v>
      </c>
    </row>
    <row r="466" spans="53:63" x14ac:dyDescent="0.3">
      <c r="BA466" s="173">
        <v>457</v>
      </c>
      <c r="BB466" s="174">
        <v>135000</v>
      </c>
      <c r="BC466" s="174">
        <v>99000</v>
      </c>
      <c r="BD466" s="174">
        <v>110000</v>
      </c>
      <c r="BE466" s="174">
        <v>85000</v>
      </c>
      <c r="BF466" s="174">
        <v>99000</v>
      </c>
      <c r="BK466" s="172" t="s">
        <v>284</v>
      </c>
    </row>
    <row r="467" spans="53:63" x14ac:dyDescent="0.3">
      <c r="BA467" s="173">
        <v>458</v>
      </c>
      <c r="BB467" s="174">
        <v>135000</v>
      </c>
      <c r="BC467" s="174">
        <v>99000</v>
      </c>
      <c r="BD467" s="174">
        <v>110000</v>
      </c>
      <c r="BE467" s="174">
        <v>85000</v>
      </c>
      <c r="BF467" s="174">
        <v>99000</v>
      </c>
      <c r="BK467" s="172" t="s">
        <v>284</v>
      </c>
    </row>
    <row r="468" spans="53:63" x14ac:dyDescent="0.3">
      <c r="BA468" s="173">
        <v>459</v>
      </c>
      <c r="BB468" s="174">
        <v>135000</v>
      </c>
      <c r="BC468" s="174">
        <v>99000</v>
      </c>
      <c r="BD468" s="174">
        <v>110000</v>
      </c>
      <c r="BE468" s="174">
        <v>85000</v>
      </c>
      <c r="BF468" s="174">
        <v>99000</v>
      </c>
      <c r="BK468" s="172" t="s">
        <v>284</v>
      </c>
    </row>
    <row r="469" spans="53:63" x14ac:dyDescent="0.3">
      <c r="BA469" s="173">
        <v>460</v>
      </c>
      <c r="BB469" s="174">
        <v>135000</v>
      </c>
      <c r="BC469" s="174">
        <v>99000</v>
      </c>
      <c r="BD469" s="174">
        <v>110000</v>
      </c>
      <c r="BE469" s="174">
        <v>85000</v>
      </c>
      <c r="BF469" s="174">
        <v>99000</v>
      </c>
      <c r="BK469" s="172" t="s">
        <v>284</v>
      </c>
    </row>
    <row r="470" spans="53:63" x14ac:dyDescent="0.3">
      <c r="BA470" s="173">
        <v>461</v>
      </c>
      <c r="BB470" s="174">
        <v>135000</v>
      </c>
      <c r="BC470" s="174">
        <v>99000</v>
      </c>
      <c r="BD470" s="174">
        <v>110000</v>
      </c>
      <c r="BE470" s="174">
        <v>85000</v>
      </c>
      <c r="BF470" s="174">
        <v>99000</v>
      </c>
      <c r="BK470" s="172" t="s">
        <v>284</v>
      </c>
    </row>
    <row r="471" spans="53:63" x14ac:dyDescent="0.3">
      <c r="BA471" s="173">
        <v>462</v>
      </c>
      <c r="BB471" s="174">
        <v>135000</v>
      </c>
      <c r="BC471" s="174">
        <v>99000</v>
      </c>
      <c r="BD471" s="174">
        <v>110000</v>
      </c>
      <c r="BE471" s="174">
        <v>85000</v>
      </c>
      <c r="BF471" s="174">
        <v>99000</v>
      </c>
      <c r="BK471" s="172" t="s">
        <v>284</v>
      </c>
    </row>
    <row r="472" spans="53:63" x14ac:dyDescent="0.3">
      <c r="BA472" s="173">
        <v>463</v>
      </c>
      <c r="BB472" s="174">
        <v>135000</v>
      </c>
      <c r="BC472" s="174">
        <v>99000</v>
      </c>
      <c r="BD472" s="174">
        <v>110000</v>
      </c>
      <c r="BE472" s="174">
        <v>85000</v>
      </c>
      <c r="BF472" s="174">
        <v>99000</v>
      </c>
      <c r="BK472" s="172" t="s">
        <v>284</v>
      </c>
    </row>
    <row r="473" spans="53:63" x14ac:dyDescent="0.3">
      <c r="BA473" s="173">
        <v>464</v>
      </c>
      <c r="BB473" s="174">
        <v>135000</v>
      </c>
      <c r="BC473" s="174">
        <v>99000</v>
      </c>
      <c r="BD473" s="174">
        <v>110000</v>
      </c>
      <c r="BE473" s="174">
        <v>85000</v>
      </c>
      <c r="BF473" s="174">
        <v>99000</v>
      </c>
      <c r="BK473" s="172" t="s">
        <v>284</v>
      </c>
    </row>
    <row r="474" spans="53:63" x14ac:dyDescent="0.3">
      <c r="BA474" s="173">
        <v>465</v>
      </c>
      <c r="BB474" s="174">
        <v>135000</v>
      </c>
      <c r="BC474" s="174">
        <v>99000</v>
      </c>
      <c r="BD474" s="174">
        <v>110000</v>
      </c>
      <c r="BE474" s="174">
        <v>85000</v>
      </c>
      <c r="BF474" s="174">
        <v>99000</v>
      </c>
      <c r="BK474" s="172" t="s">
        <v>284</v>
      </c>
    </row>
    <row r="475" spans="53:63" x14ac:dyDescent="0.3">
      <c r="BA475" s="173">
        <v>466</v>
      </c>
      <c r="BB475" s="174">
        <v>135000</v>
      </c>
      <c r="BC475" s="174">
        <v>99000</v>
      </c>
      <c r="BD475" s="174">
        <v>110000</v>
      </c>
      <c r="BE475" s="174">
        <v>85000</v>
      </c>
      <c r="BF475" s="174">
        <v>99000</v>
      </c>
      <c r="BK475" s="172" t="s">
        <v>284</v>
      </c>
    </row>
    <row r="476" spans="53:63" x14ac:dyDescent="0.3">
      <c r="BA476" s="173">
        <v>467</v>
      </c>
      <c r="BB476" s="174">
        <v>135000</v>
      </c>
      <c r="BC476" s="174">
        <v>99000</v>
      </c>
      <c r="BD476" s="174">
        <v>110000</v>
      </c>
      <c r="BE476" s="174">
        <v>85000</v>
      </c>
      <c r="BF476" s="174">
        <v>99000</v>
      </c>
      <c r="BK476" s="172" t="s">
        <v>284</v>
      </c>
    </row>
    <row r="477" spans="53:63" x14ac:dyDescent="0.3">
      <c r="BA477" s="173">
        <v>468</v>
      </c>
      <c r="BB477" s="174">
        <v>135000</v>
      </c>
      <c r="BC477" s="174">
        <v>99000</v>
      </c>
      <c r="BD477" s="174">
        <v>110000</v>
      </c>
      <c r="BE477" s="174">
        <v>85000</v>
      </c>
      <c r="BF477" s="174">
        <v>99000</v>
      </c>
      <c r="BK477" s="172" t="s">
        <v>284</v>
      </c>
    </row>
    <row r="478" spans="53:63" x14ac:dyDescent="0.3">
      <c r="BA478" s="173">
        <v>469</v>
      </c>
      <c r="BB478" s="174">
        <v>135000</v>
      </c>
      <c r="BC478" s="174">
        <v>99000</v>
      </c>
      <c r="BD478" s="174">
        <v>110000</v>
      </c>
      <c r="BE478" s="174">
        <v>85000</v>
      </c>
      <c r="BF478" s="174">
        <v>99000</v>
      </c>
      <c r="BK478" s="172" t="s">
        <v>284</v>
      </c>
    </row>
    <row r="479" spans="53:63" x14ac:dyDescent="0.3">
      <c r="BA479" s="173">
        <v>470</v>
      </c>
      <c r="BB479" s="174">
        <v>135000</v>
      </c>
      <c r="BC479" s="174">
        <v>99000</v>
      </c>
      <c r="BD479" s="174">
        <v>110000</v>
      </c>
      <c r="BE479" s="174">
        <v>85000</v>
      </c>
      <c r="BF479" s="174">
        <v>99000</v>
      </c>
      <c r="BK479" s="172" t="s">
        <v>284</v>
      </c>
    </row>
    <row r="480" spans="53:63" x14ac:dyDescent="0.3">
      <c r="BA480" s="173">
        <v>471</v>
      </c>
      <c r="BB480" s="174">
        <v>135000</v>
      </c>
      <c r="BC480" s="174">
        <v>99000</v>
      </c>
      <c r="BD480" s="174">
        <v>110000</v>
      </c>
      <c r="BE480" s="174">
        <v>85000</v>
      </c>
      <c r="BF480" s="174">
        <v>99000</v>
      </c>
      <c r="BK480" s="172" t="s">
        <v>284</v>
      </c>
    </row>
    <row r="481" spans="53:63" x14ac:dyDescent="0.3">
      <c r="BA481" s="173">
        <v>472</v>
      </c>
      <c r="BB481" s="174">
        <v>135000</v>
      </c>
      <c r="BC481" s="174">
        <v>99000</v>
      </c>
      <c r="BD481" s="174">
        <v>110000</v>
      </c>
      <c r="BE481" s="174">
        <v>85000</v>
      </c>
      <c r="BF481" s="174">
        <v>99000</v>
      </c>
      <c r="BK481" s="172" t="s">
        <v>284</v>
      </c>
    </row>
    <row r="482" spans="53:63" x14ac:dyDescent="0.3">
      <c r="BA482" s="173">
        <v>473</v>
      </c>
      <c r="BB482" s="174">
        <v>135000</v>
      </c>
      <c r="BC482" s="174">
        <v>99000</v>
      </c>
      <c r="BD482" s="174">
        <v>110000</v>
      </c>
      <c r="BE482" s="174">
        <v>85000</v>
      </c>
      <c r="BF482" s="174">
        <v>99000</v>
      </c>
      <c r="BK482" s="172" t="s">
        <v>284</v>
      </c>
    </row>
    <row r="483" spans="53:63" x14ac:dyDescent="0.3">
      <c r="BA483" s="173">
        <v>474</v>
      </c>
      <c r="BB483" s="174">
        <v>135000</v>
      </c>
      <c r="BC483" s="174">
        <v>99000</v>
      </c>
      <c r="BD483" s="174">
        <v>110000</v>
      </c>
      <c r="BE483" s="174">
        <v>85000</v>
      </c>
      <c r="BF483" s="174">
        <v>99000</v>
      </c>
      <c r="BK483" s="172" t="s">
        <v>284</v>
      </c>
    </row>
    <row r="484" spans="53:63" x14ac:dyDescent="0.3">
      <c r="BA484" s="173">
        <v>475</v>
      </c>
      <c r="BB484" s="174">
        <v>135000</v>
      </c>
      <c r="BC484" s="174">
        <v>99000</v>
      </c>
      <c r="BD484" s="174">
        <v>110000</v>
      </c>
      <c r="BE484" s="174">
        <v>85000</v>
      </c>
      <c r="BF484" s="174">
        <v>99000</v>
      </c>
      <c r="BK484" s="172" t="s">
        <v>284</v>
      </c>
    </row>
    <row r="485" spans="53:63" x14ac:dyDescent="0.3">
      <c r="BA485" s="173">
        <v>476</v>
      </c>
      <c r="BB485" s="174">
        <v>135000</v>
      </c>
      <c r="BC485" s="174">
        <v>99000</v>
      </c>
      <c r="BD485" s="174">
        <v>110000</v>
      </c>
      <c r="BE485" s="174">
        <v>85000</v>
      </c>
      <c r="BF485" s="174">
        <v>99000</v>
      </c>
      <c r="BK485" s="172" t="s">
        <v>284</v>
      </c>
    </row>
    <row r="486" spans="53:63" x14ac:dyDescent="0.3">
      <c r="BA486" s="173">
        <v>477</v>
      </c>
      <c r="BB486" s="174">
        <v>135000</v>
      </c>
      <c r="BC486" s="174">
        <v>99000</v>
      </c>
      <c r="BD486" s="174">
        <v>110000</v>
      </c>
      <c r="BE486" s="174">
        <v>85000</v>
      </c>
      <c r="BF486" s="174">
        <v>99000</v>
      </c>
      <c r="BK486" s="172" t="s">
        <v>284</v>
      </c>
    </row>
    <row r="487" spans="53:63" x14ac:dyDescent="0.3">
      <c r="BA487" s="173">
        <v>478</v>
      </c>
      <c r="BB487" s="174">
        <v>135000</v>
      </c>
      <c r="BC487" s="174">
        <v>99000</v>
      </c>
      <c r="BD487" s="174">
        <v>110000</v>
      </c>
      <c r="BE487" s="174">
        <v>85000</v>
      </c>
      <c r="BF487" s="174">
        <v>99000</v>
      </c>
      <c r="BK487" s="172" t="s">
        <v>284</v>
      </c>
    </row>
    <row r="488" spans="53:63" x14ac:dyDescent="0.3">
      <c r="BA488" s="173">
        <v>479</v>
      </c>
      <c r="BB488" s="174">
        <v>135000</v>
      </c>
      <c r="BC488" s="174">
        <v>99000</v>
      </c>
      <c r="BD488" s="174">
        <v>110000</v>
      </c>
      <c r="BE488" s="174">
        <v>85000</v>
      </c>
      <c r="BF488" s="174">
        <v>99000</v>
      </c>
      <c r="BK488" s="172" t="s">
        <v>284</v>
      </c>
    </row>
    <row r="489" spans="53:63" x14ac:dyDescent="0.3">
      <c r="BA489" s="173">
        <v>480</v>
      </c>
      <c r="BB489" s="174">
        <v>135000</v>
      </c>
      <c r="BC489" s="174">
        <v>99000</v>
      </c>
      <c r="BD489" s="174">
        <v>110000</v>
      </c>
      <c r="BE489" s="174">
        <v>85000</v>
      </c>
      <c r="BF489" s="174">
        <v>99000</v>
      </c>
      <c r="BK489" s="172" t="s">
        <v>284</v>
      </c>
    </row>
    <row r="490" spans="53:63" x14ac:dyDescent="0.3">
      <c r="BA490" s="173">
        <v>481</v>
      </c>
      <c r="BB490" s="174">
        <v>135000</v>
      </c>
      <c r="BC490" s="174">
        <v>99000</v>
      </c>
      <c r="BD490" s="174">
        <v>110000</v>
      </c>
      <c r="BE490" s="174">
        <v>85000</v>
      </c>
      <c r="BF490" s="174">
        <v>99000</v>
      </c>
      <c r="BK490" s="172" t="s">
        <v>284</v>
      </c>
    </row>
    <row r="491" spans="53:63" x14ac:dyDescent="0.3">
      <c r="BA491" s="173">
        <v>482</v>
      </c>
      <c r="BB491" s="174">
        <v>135000</v>
      </c>
      <c r="BC491" s="174">
        <v>99000</v>
      </c>
      <c r="BD491" s="174">
        <v>110000</v>
      </c>
      <c r="BE491" s="174">
        <v>85000</v>
      </c>
      <c r="BF491" s="174">
        <v>99000</v>
      </c>
      <c r="BK491" s="172" t="s">
        <v>284</v>
      </c>
    </row>
    <row r="492" spans="53:63" x14ac:dyDescent="0.3">
      <c r="BA492" s="173">
        <v>483</v>
      </c>
      <c r="BB492" s="174">
        <v>135000</v>
      </c>
      <c r="BC492" s="174">
        <v>99000</v>
      </c>
      <c r="BD492" s="174">
        <v>110000</v>
      </c>
      <c r="BE492" s="174">
        <v>85000</v>
      </c>
      <c r="BF492" s="174">
        <v>99000</v>
      </c>
      <c r="BK492" s="172" t="s">
        <v>284</v>
      </c>
    </row>
    <row r="493" spans="53:63" x14ac:dyDescent="0.3">
      <c r="BA493" s="173">
        <v>484</v>
      </c>
      <c r="BB493" s="174">
        <v>135000</v>
      </c>
      <c r="BC493" s="174">
        <v>99000</v>
      </c>
      <c r="BD493" s="174">
        <v>110000</v>
      </c>
      <c r="BE493" s="174">
        <v>85000</v>
      </c>
      <c r="BF493" s="174">
        <v>99000</v>
      </c>
      <c r="BK493" s="172" t="s">
        <v>284</v>
      </c>
    </row>
    <row r="494" spans="53:63" x14ac:dyDescent="0.3">
      <c r="BA494" s="173">
        <v>485</v>
      </c>
      <c r="BB494" s="174">
        <v>135000</v>
      </c>
      <c r="BC494" s="174">
        <v>99000</v>
      </c>
      <c r="BD494" s="174">
        <v>110000</v>
      </c>
      <c r="BE494" s="174">
        <v>85000</v>
      </c>
      <c r="BF494" s="174">
        <v>99000</v>
      </c>
      <c r="BK494" s="172" t="s">
        <v>284</v>
      </c>
    </row>
    <row r="495" spans="53:63" x14ac:dyDescent="0.3">
      <c r="BA495" s="173">
        <v>486</v>
      </c>
      <c r="BB495" s="174">
        <v>135000</v>
      </c>
      <c r="BC495" s="174">
        <v>99000</v>
      </c>
      <c r="BD495" s="174">
        <v>110000</v>
      </c>
      <c r="BE495" s="174">
        <v>85000</v>
      </c>
      <c r="BF495" s="174">
        <v>99000</v>
      </c>
      <c r="BK495" s="172" t="s">
        <v>284</v>
      </c>
    </row>
    <row r="496" spans="53:63" x14ac:dyDescent="0.3">
      <c r="BA496" s="173">
        <v>487</v>
      </c>
      <c r="BB496" s="174">
        <v>135000</v>
      </c>
      <c r="BC496" s="174">
        <v>99000</v>
      </c>
      <c r="BD496" s="174">
        <v>110000</v>
      </c>
      <c r="BE496" s="174">
        <v>85000</v>
      </c>
      <c r="BF496" s="174">
        <v>99000</v>
      </c>
      <c r="BK496" s="172" t="s">
        <v>284</v>
      </c>
    </row>
    <row r="497" spans="53:63" x14ac:dyDescent="0.3">
      <c r="BA497" s="173">
        <v>488</v>
      </c>
      <c r="BB497" s="174">
        <v>135000</v>
      </c>
      <c r="BC497" s="174">
        <v>99000</v>
      </c>
      <c r="BD497" s="174">
        <v>110000</v>
      </c>
      <c r="BE497" s="174">
        <v>85000</v>
      </c>
      <c r="BF497" s="174">
        <v>99000</v>
      </c>
      <c r="BK497" s="172" t="s">
        <v>284</v>
      </c>
    </row>
    <row r="498" spans="53:63" x14ac:dyDescent="0.3">
      <c r="BA498" s="173">
        <v>489</v>
      </c>
      <c r="BB498" s="174">
        <v>135000</v>
      </c>
      <c r="BC498" s="174">
        <v>99000</v>
      </c>
      <c r="BD498" s="174">
        <v>110000</v>
      </c>
      <c r="BE498" s="174">
        <v>85000</v>
      </c>
      <c r="BF498" s="174">
        <v>99000</v>
      </c>
      <c r="BK498" s="172" t="s">
        <v>284</v>
      </c>
    </row>
    <row r="499" spans="53:63" x14ac:dyDescent="0.3">
      <c r="BA499" s="173">
        <v>490</v>
      </c>
      <c r="BB499" s="174">
        <v>135000</v>
      </c>
      <c r="BC499" s="174">
        <v>99000</v>
      </c>
      <c r="BD499" s="174">
        <v>110000</v>
      </c>
      <c r="BE499" s="174">
        <v>85000</v>
      </c>
      <c r="BF499" s="174">
        <v>99000</v>
      </c>
      <c r="BK499" s="172" t="s">
        <v>284</v>
      </c>
    </row>
    <row r="500" spans="53:63" x14ac:dyDescent="0.3">
      <c r="BA500" s="173">
        <v>491</v>
      </c>
      <c r="BB500" s="174">
        <v>135000</v>
      </c>
      <c r="BC500" s="174">
        <v>99000</v>
      </c>
      <c r="BD500" s="174">
        <v>110000</v>
      </c>
      <c r="BE500" s="174">
        <v>85000</v>
      </c>
      <c r="BF500" s="174">
        <v>99000</v>
      </c>
      <c r="BK500" s="172" t="s">
        <v>284</v>
      </c>
    </row>
    <row r="501" spans="53:63" x14ac:dyDescent="0.3">
      <c r="BA501" s="173">
        <v>492</v>
      </c>
      <c r="BB501" s="174">
        <v>135000</v>
      </c>
      <c r="BC501" s="174">
        <v>99000</v>
      </c>
      <c r="BD501" s="174">
        <v>110000</v>
      </c>
      <c r="BE501" s="174">
        <v>85000</v>
      </c>
      <c r="BF501" s="174">
        <v>99000</v>
      </c>
      <c r="BK501" s="172" t="s">
        <v>284</v>
      </c>
    </row>
    <row r="502" spans="53:63" x14ac:dyDescent="0.3">
      <c r="BA502" s="173">
        <v>493</v>
      </c>
      <c r="BB502" s="174">
        <v>135000</v>
      </c>
      <c r="BC502" s="174">
        <v>99000</v>
      </c>
      <c r="BD502" s="174">
        <v>110000</v>
      </c>
      <c r="BE502" s="174">
        <v>85000</v>
      </c>
      <c r="BF502" s="174">
        <v>99000</v>
      </c>
      <c r="BK502" s="172" t="s">
        <v>284</v>
      </c>
    </row>
    <row r="503" spans="53:63" x14ac:dyDescent="0.3">
      <c r="BA503" s="173">
        <v>494</v>
      </c>
      <c r="BB503" s="174">
        <v>135000</v>
      </c>
      <c r="BC503" s="174">
        <v>99000</v>
      </c>
      <c r="BD503" s="174">
        <v>110000</v>
      </c>
      <c r="BE503" s="174">
        <v>85000</v>
      </c>
      <c r="BF503" s="174">
        <v>99000</v>
      </c>
      <c r="BK503" s="172" t="s">
        <v>284</v>
      </c>
    </row>
    <row r="504" spans="53:63" x14ac:dyDescent="0.3">
      <c r="BA504" s="173">
        <v>495</v>
      </c>
      <c r="BB504" s="174">
        <v>135000</v>
      </c>
      <c r="BC504" s="174">
        <v>99000</v>
      </c>
      <c r="BD504" s="174">
        <v>110000</v>
      </c>
      <c r="BE504" s="174">
        <v>85000</v>
      </c>
      <c r="BF504" s="174">
        <v>99000</v>
      </c>
      <c r="BK504" s="172" t="s">
        <v>284</v>
      </c>
    </row>
    <row r="505" spans="53:63" x14ac:dyDescent="0.3">
      <c r="BA505" s="173">
        <v>496</v>
      </c>
      <c r="BB505" s="174">
        <v>135000</v>
      </c>
      <c r="BC505" s="174">
        <v>99000</v>
      </c>
      <c r="BD505" s="174">
        <v>110000</v>
      </c>
      <c r="BE505" s="174">
        <v>85000</v>
      </c>
      <c r="BF505" s="174">
        <v>99000</v>
      </c>
      <c r="BK505" s="172" t="s">
        <v>284</v>
      </c>
    </row>
    <row r="506" spans="53:63" x14ac:dyDescent="0.3">
      <c r="BA506" s="173">
        <v>497</v>
      </c>
      <c r="BB506" s="174">
        <v>135000</v>
      </c>
      <c r="BC506" s="174">
        <v>99000</v>
      </c>
      <c r="BD506" s="174">
        <v>110000</v>
      </c>
      <c r="BE506" s="174">
        <v>85000</v>
      </c>
      <c r="BF506" s="174">
        <v>99000</v>
      </c>
      <c r="BK506" s="172" t="s">
        <v>284</v>
      </c>
    </row>
    <row r="507" spans="53:63" x14ac:dyDescent="0.3">
      <c r="BA507" s="173">
        <v>498</v>
      </c>
      <c r="BB507" s="174">
        <v>135000</v>
      </c>
      <c r="BC507" s="174">
        <v>99000</v>
      </c>
      <c r="BD507" s="174">
        <v>110000</v>
      </c>
      <c r="BE507" s="174">
        <v>85000</v>
      </c>
      <c r="BF507" s="174">
        <v>99000</v>
      </c>
      <c r="BK507" s="172" t="s">
        <v>284</v>
      </c>
    </row>
    <row r="508" spans="53:63" x14ac:dyDescent="0.3">
      <c r="BA508" s="173">
        <v>499</v>
      </c>
      <c r="BB508" s="174">
        <v>135000</v>
      </c>
      <c r="BC508" s="174">
        <v>99000</v>
      </c>
      <c r="BD508" s="174">
        <v>110000</v>
      </c>
      <c r="BE508" s="174">
        <v>85000</v>
      </c>
      <c r="BF508" s="174">
        <v>99000</v>
      </c>
      <c r="BK508" s="172" t="s">
        <v>284</v>
      </c>
    </row>
    <row r="509" spans="53:63" x14ac:dyDescent="0.3">
      <c r="BA509" s="173">
        <v>500</v>
      </c>
      <c r="BB509" s="174">
        <v>135000</v>
      </c>
      <c r="BC509" s="174">
        <v>99000</v>
      </c>
      <c r="BD509" s="174">
        <v>110000</v>
      </c>
      <c r="BE509" s="174">
        <v>85000</v>
      </c>
      <c r="BF509" s="174">
        <v>99000</v>
      </c>
      <c r="BK509" s="172" t="s">
        <v>284</v>
      </c>
    </row>
    <row r="510" spans="53:63" x14ac:dyDescent="0.3">
      <c r="BA510" s="173">
        <v>501</v>
      </c>
      <c r="BB510" s="174">
        <v>135000</v>
      </c>
      <c r="BC510" s="174">
        <v>99000</v>
      </c>
      <c r="BD510" s="174">
        <v>110000</v>
      </c>
      <c r="BE510" s="174">
        <v>85000</v>
      </c>
      <c r="BF510" s="174">
        <v>99000</v>
      </c>
      <c r="BK510" s="172" t="s">
        <v>284</v>
      </c>
    </row>
    <row r="511" spans="53:63" x14ac:dyDescent="0.3">
      <c r="BA511" s="173">
        <v>502</v>
      </c>
      <c r="BB511" s="174">
        <v>135000</v>
      </c>
      <c r="BC511" s="174">
        <v>99000</v>
      </c>
      <c r="BD511" s="174">
        <v>110000</v>
      </c>
      <c r="BE511" s="174">
        <v>85000</v>
      </c>
      <c r="BF511" s="174">
        <v>99000</v>
      </c>
      <c r="BK511" s="172" t="s">
        <v>284</v>
      </c>
    </row>
    <row r="512" spans="53:63" x14ac:dyDescent="0.3">
      <c r="BA512" s="173">
        <v>503</v>
      </c>
      <c r="BB512" s="174">
        <v>135000</v>
      </c>
      <c r="BC512" s="174">
        <v>99000</v>
      </c>
      <c r="BD512" s="174">
        <v>110000</v>
      </c>
      <c r="BE512" s="174">
        <v>85000</v>
      </c>
      <c r="BF512" s="174">
        <v>99000</v>
      </c>
      <c r="BK512" s="172" t="s">
        <v>284</v>
      </c>
    </row>
    <row r="513" spans="53:63" x14ac:dyDescent="0.3">
      <c r="BA513" s="173">
        <v>504</v>
      </c>
      <c r="BB513" s="174">
        <v>135000</v>
      </c>
      <c r="BC513" s="174">
        <v>99000</v>
      </c>
      <c r="BD513" s="174">
        <v>110000</v>
      </c>
      <c r="BE513" s="174">
        <v>85000</v>
      </c>
      <c r="BF513" s="174">
        <v>99000</v>
      </c>
      <c r="BK513" s="172" t="s">
        <v>284</v>
      </c>
    </row>
    <row r="514" spans="53:63" x14ac:dyDescent="0.3">
      <c r="BA514" s="173">
        <v>505</v>
      </c>
      <c r="BB514" s="174">
        <v>135000</v>
      </c>
      <c r="BC514" s="174">
        <v>99000</v>
      </c>
      <c r="BD514" s="174">
        <v>110000</v>
      </c>
      <c r="BE514" s="174">
        <v>85000</v>
      </c>
      <c r="BF514" s="174">
        <v>99000</v>
      </c>
      <c r="BK514" s="172" t="s">
        <v>284</v>
      </c>
    </row>
    <row r="515" spans="53:63" x14ac:dyDescent="0.3">
      <c r="BA515" s="173">
        <v>506</v>
      </c>
      <c r="BB515" s="174">
        <v>135000</v>
      </c>
      <c r="BC515" s="174">
        <v>99000</v>
      </c>
      <c r="BD515" s="174">
        <v>110000</v>
      </c>
      <c r="BE515" s="174">
        <v>85000</v>
      </c>
      <c r="BF515" s="174">
        <v>99000</v>
      </c>
      <c r="BK515" s="172" t="s">
        <v>284</v>
      </c>
    </row>
    <row r="516" spans="53:63" x14ac:dyDescent="0.3">
      <c r="BA516" s="173">
        <v>507</v>
      </c>
      <c r="BB516" s="174">
        <v>135000</v>
      </c>
      <c r="BC516" s="174">
        <v>99000</v>
      </c>
      <c r="BD516" s="174">
        <v>110000</v>
      </c>
      <c r="BE516" s="174">
        <v>85000</v>
      </c>
      <c r="BF516" s="174">
        <v>99000</v>
      </c>
      <c r="BK516" s="172" t="s">
        <v>284</v>
      </c>
    </row>
    <row r="517" spans="53:63" x14ac:dyDescent="0.3">
      <c r="BA517" s="173">
        <v>508</v>
      </c>
      <c r="BB517" s="174">
        <v>135000</v>
      </c>
      <c r="BC517" s="174">
        <v>99000</v>
      </c>
      <c r="BD517" s="174">
        <v>110000</v>
      </c>
      <c r="BE517" s="174">
        <v>85000</v>
      </c>
      <c r="BF517" s="174">
        <v>99000</v>
      </c>
      <c r="BK517" s="172" t="s">
        <v>284</v>
      </c>
    </row>
    <row r="518" spans="53:63" x14ac:dyDescent="0.3">
      <c r="BA518" s="173">
        <v>509</v>
      </c>
      <c r="BB518" s="174">
        <v>135000</v>
      </c>
      <c r="BC518" s="174">
        <v>99000</v>
      </c>
      <c r="BD518" s="174">
        <v>110000</v>
      </c>
      <c r="BE518" s="174">
        <v>85000</v>
      </c>
      <c r="BF518" s="174">
        <v>99000</v>
      </c>
      <c r="BK518" s="172" t="s">
        <v>284</v>
      </c>
    </row>
    <row r="519" spans="53:63" x14ac:dyDescent="0.3">
      <c r="BA519" s="173">
        <v>510</v>
      </c>
      <c r="BB519" s="174">
        <v>135000</v>
      </c>
      <c r="BC519" s="174">
        <v>99000</v>
      </c>
      <c r="BD519" s="174">
        <v>110000</v>
      </c>
      <c r="BE519" s="174">
        <v>85000</v>
      </c>
      <c r="BF519" s="174">
        <v>99000</v>
      </c>
      <c r="BK519" s="172" t="s">
        <v>284</v>
      </c>
    </row>
    <row r="520" spans="53:63" x14ac:dyDescent="0.3">
      <c r="BA520" s="173">
        <v>511</v>
      </c>
      <c r="BB520" s="174">
        <v>135000</v>
      </c>
      <c r="BC520" s="174">
        <v>99000</v>
      </c>
      <c r="BD520" s="174">
        <v>110000</v>
      </c>
      <c r="BE520" s="174">
        <v>85000</v>
      </c>
      <c r="BF520" s="174">
        <v>99000</v>
      </c>
      <c r="BK520" s="172" t="s">
        <v>284</v>
      </c>
    </row>
    <row r="521" spans="53:63" x14ac:dyDescent="0.3">
      <c r="BA521" s="173">
        <v>512</v>
      </c>
      <c r="BB521" s="174">
        <v>135000</v>
      </c>
      <c r="BC521" s="174">
        <v>99000</v>
      </c>
      <c r="BD521" s="174">
        <v>110000</v>
      </c>
      <c r="BE521" s="174">
        <v>85000</v>
      </c>
      <c r="BF521" s="174">
        <v>99000</v>
      </c>
      <c r="BK521" s="172" t="s">
        <v>284</v>
      </c>
    </row>
    <row r="522" spans="53:63" x14ac:dyDescent="0.3">
      <c r="BA522" s="173">
        <v>513</v>
      </c>
      <c r="BB522" s="174">
        <v>135000</v>
      </c>
      <c r="BC522" s="174">
        <v>99000</v>
      </c>
      <c r="BD522" s="174">
        <v>110000</v>
      </c>
      <c r="BE522" s="174">
        <v>85000</v>
      </c>
      <c r="BF522" s="174">
        <v>99000</v>
      </c>
      <c r="BK522" s="172" t="s">
        <v>284</v>
      </c>
    </row>
    <row r="523" spans="53:63" x14ac:dyDescent="0.3">
      <c r="BA523" s="173">
        <v>514</v>
      </c>
      <c r="BB523" s="174">
        <v>135000</v>
      </c>
      <c r="BC523" s="174">
        <v>99000</v>
      </c>
      <c r="BD523" s="174">
        <v>110000</v>
      </c>
      <c r="BE523" s="174">
        <v>85000</v>
      </c>
      <c r="BF523" s="174">
        <v>99000</v>
      </c>
      <c r="BK523" s="172" t="s">
        <v>284</v>
      </c>
    </row>
    <row r="524" spans="53:63" x14ac:dyDescent="0.3">
      <c r="BA524" s="173">
        <v>515</v>
      </c>
      <c r="BB524" s="174">
        <v>135000</v>
      </c>
      <c r="BC524" s="174">
        <v>99000</v>
      </c>
      <c r="BD524" s="174">
        <v>110000</v>
      </c>
      <c r="BE524" s="174">
        <v>85000</v>
      </c>
      <c r="BF524" s="174">
        <v>99000</v>
      </c>
      <c r="BK524" s="172" t="s">
        <v>284</v>
      </c>
    </row>
    <row r="525" spans="53:63" x14ac:dyDescent="0.3">
      <c r="BA525" s="173">
        <v>516</v>
      </c>
      <c r="BB525" s="174">
        <v>135000</v>
      </c>
      <c r="BC525" s="174">
        <v>99000</v>
      </c>
      <c r="BD525" s="174">
        <v>110000</v>
      </c>
      <c r="BE525" s="174">
        <v>85000</v>
      </c>
      <c r="BF525" s="174">
        <v>99000</v>
      </c>
      <c r="BK525" s="172" t="s">
        <v>284</v>
      </c>
    </row>
    <row r="526" spans="53:63" x14ac:dyDescent="0.3">
      <c r="BA526" s="173">
        <v>517</v>
      </c>
      <c r="BB526" s="174">
        <v>135000</v>
      </c>
      <c r="BC526" s="174">
        <v>99000</v>
      </c>
      <c r="BD526" s="174">
        <v>110000</v>
      </c>
      <c r="BE526" s="174">
        <v>85000</v>
      </c>
      <c r="BF526" s="174">
        <v>99000</v>
      </c>
      <c r="BK526" s="172" t="s">
        <v>284</v>
      </c>
    </row>
    <row r="527" spans="53:63" x14ac:dyDescent="0.3">
      <c r="BA527" s="173">
        <v>518</v>
      </c>
      <c r="BB527" s="174">
        <v>135000</v>
      </c>
      <c r="BC527" s="174">
        <v>99000</v>
      </c>
      <c r="BD527" s="174">
        <v>110000</v>
      </c>
      <c r="BE527" s="174">
        <v>85000</v>
      </c>
      <c r="BF527" s="174">
        <v>99000</v>
      </c>
      <c r="BK527" s="172" t="s">
        <v>284</v>
      </c>
    </row>
    <row r="528" spans="53:63" x14ac:dyDescent="0.3">
      <c r="BA528" s="173">
        <v>519</v>
      </c>
      <c r="BB528" s="174">
        <v>135000</v>
      </c>
      <c r="BC528" s="174">
        <v>99000</v>
      </c>
      <c r="BD528" s="174">
        <v>110000</v>
      </c>
      <c r="BE528" s="174">
        <v>85000</v>
      </c>
      <c r="BF528" s="174">
        <v>99000</v>
      </c>
      <c r="BK528" s="172" t="s">
        <v>284</v>
      </c>
    </row>
    <row r="529" spans="53:63" x14ac:dyDescent="0.3">
      <c r="BA529" s="173">
        <v>520</v>
      </c>
      <c r="BB529" s="174">
        <v>135000</v>
      </c>
      <c r="BC529" s="174">
        <v>99000</v>
      </c>
      <c r="BD529" s="174">
        <v>110000</v>
      </c>
      <c r="BE529" s="174">
        <v>85000</v>
      </c>
      <c r="BF529" s="174">
        <v>99000</v>
      </c>
      <c r="BK529" s="172" t="s">
        <v>284</v>
      </c>
    </row>
    <row r="530" spans="53:63" x14ac:dyDescent="0.3">
      <c r="BA530" s="173">
        <v>521</v>
      </c>
      <c r="BB530" s="174">
        <v>135000</v>
      </c>
      <c r="BC530" s="174">
        <v>99000</v>
      </c>
      <c r="BD530" s="174">
        <v>110000</v>
      </c>
      <c r="BE530" s="174">
        <v>85000</v>
      </c>
      <c r="BF530" s="174">
        <v>99000</v>
      </c>
      <c r="BK530" s="172" t="s">
        <v>284</v>
      </c>
    </row>
    <row r="531" spans="53:63" x14ac:dyDescent="0.3">
      <c r="BA531" s="173">
        <v>522</v>
      </c>
      <c r="BB531" s="174">
        <v>135000</v>
      </c>
      <c r="BC531" s="174">
        <v>99000</v>
      </c>
      <c r="BD531" s="174">
        <v>110000</v>
      </c>
      <c r="BE531" s="174">
        <v>85000</v>
      </c>
      <c r="BF531" s="174">
        <v>99000</v>
      </c>
      <c r="BK531" s="172" t="s">
        <v>284</v>
      </c>
    </row>
    <row r="532" spans="53:63" x14ac:dyDescent="0.3">
      <c r="BA532" s="173">
        <v>523</v>
      </c>
      <c r="BB532" s="174">
        <v>135000</v>
      </c>
      <c r="BC532" s="174">
        <v>99000</v>
      </c>
      <c r="BD532" s="174">
        <v>110000</v>
      </c>
      <c r="BE532" s="174">
        <v>85000</v>
      </c>
      <c r="BF532" s="174">
        <v>99000</v>
      </c>
      <c r="BK532" s="172" t="s">
        <v>284</v>
      </c>
    </row>
    <row r="533" spans="53:63" x14ac:dyDescent="0.3">
      <c r="BA533" s="173">
        <v>524</v>
      </c>
      <c r="BB533" s="174">
        <v>135000</v>
      </c>
      <c r="BC533" s="174">
        <v>99000</v>
      </c>
      <c r="BD533" s="174">
        <v>110000</v>
      </c>
      <c r="BE533" s="174">
        <v>85000</v>
      </c>
      <c r="BF533" s="174">
        <v>99000</v>
      </c>
      <c r="BK533" s="172" t="s">
        <v>284</v>
      </c>
    </row>
    <row r="534" spans="53:63" x14ac:dyDescent="0.3">
      <c r="BA534" s="173">
        <v>525</v>
      </c>
      <c r="BB534" s="174">
        <v>135000</v>
      </c>
      <c r="BC534" s="174">
        <v>99000</v>
      </c>
      <c r="BD534" s="174">
        <v>110000</v>
      </c>
      <c r="BE534" s="174">
        <v>85000</v>
      </c>
      <c r="BF534" s="174">
        <v>99000</v>
      </c>
      <c r="BK534" s="172" t="s">
        <v>284</v>
      </c>
    </row>
    <row r="535" spans="53:63" x14ac:dyDescent="0.3">
      <c r="BA535" s="173">
        <v>526</v>
      </c>
      <c r="BB535" s="174">
        <v>135000</v>
      </c>
      <c r="BC535" s="174">
        <v>99000</v>
      </c>
      <c r="BD535" s="174">
        <v>110000</v>
      </c>
      <c r="BE535" s="174">
        <v>85000</v>
      </c>
      <c r="BF535" s="174">
        <v>99000</v>
      </c>
      <c r="BK535" s="172" t="s">
        <v>284</v>
      </c>
    </row>
    <row r="536" spans="53:63" x14ac:dyDescent="0.3">
      <c r="BA536" s="173">
        <v>527</v>
      </c>
      <c r="BB536" s="174">
        <v>135000</v>
      </c>
      <c r="BC536" s="174">
        <v>99000</v>
      </c>
      <c r="BD536" s="174">
        <v>110000</v>
      </c>
      <c r="BE536" s="174">
        <v>85000</v>
      </c>
      <c r="BF536" s="174">
        <v>99000</v>
      </c>
      <c r="BK536" s="172" t="s">
        <v>284</v>
      </c>
    </row>
    <row r="537" spans="53:63" x14ac:dyDescent="0.3">
      <c r="BA537" s="173">
        <v>528</v>
      </c>
      <c r="BB537" s="174">
        <v>135000</v>
      </c>
      <c r="BC537" s="174">
        <v>99000</v>
      </c>
      <c r="BD537" s="174">
        <v>110000</v>
      </c>
      <c r="BE537" s="174">
        <v>85000</v>
      </c>
      <c r="BF537" s="174">
        <v>99000</v>
      </c>
      <c r="BK537" s="172" t="s">
        <v>284</v>
      </c>
    </row>
    <row r="538" spans="53:63" x14ac:dyDescent="0.3">
      <c r="BA538" s="173">
        <v>529</v>
      </c>
      <c r="BB538" s="174">
        <v>135000</v>
      </c>
      <c r="BC538" s="174">
        <v>99000</v>
      </c>
      <c r="BD538" s="174">
        <v>110000</v>
      </c>
      <c r="BE538" s="174">
        <v>85000</v>
      </c>
      <c r="BF538" s="174">
        <v>99000</v>
      </c>
      <c r="BK538" s="172" t="s">
        <v>284</v>
      </c>
    </row>
    <row r="539" spans="53:63" x14ac:dyDescent="0.3">
      <c r="BA539" s="173">
        <v>530</v>
      </c>
      <c r="BB539" s="174">
        <v>135000</v>
      </c>
      <c r="BC539" s="174">
        <v>99000</v>
      </c>
      <c r="BD539" s="174">
        <v>110000</v>
      </c>
      <c r="BE539" s="174">
        <v>85000</v>
      </c>
      <c r="BF539" s="174">
        <v>99000</v>
      </c>
      <c r="BK539" s="172" t="s">
        <v>284</v>
      </c>
    </row>
    <row r="540" spans="53:63" x14ac:dyDescent="0.3">
      <c r="BA540" s="173">
        <v>531</v>
      </c>
      <c r="BB540" s="174">
        <v>135000</v>
      </c>
      <c r="BC540" s="174">
        <v>99000</v>
      </c>
      <c r="BD540" s="174">
        <v>110000</v>
      </c>
      <c r="BE540" s="174">
        <v>85000</v>
      </c>
      <c r="BF540" s="174">
        <v>99000</v>
      </c>
      <c r="BK540" s="172" t="s">
        <v>284</v>
      </c>
    </row>
    <row r="541" spans="53:63" x14ac:dyDescent="0.3">
      <c r="BA541" s="173">
        <v>532</v>
      </c>
      <c r="BB541" s="174">
        <v>135000</v>
      </c>
      <c r="BC541" s="174">
        <v>99000</v>
      </c>
      <c r="BD541" s="174">
        <v>110000</v>
      </c>
      <c r="BE541" s="174">
        <v>85000</v>
      </c>
      <c r="BF541" s="174">
        <v>99000</v>
      </c>
      <c r="BK541" s="172" t="s">
        <v>284</v>
      </c>
    </row>
    <row r="542" spans="53:63" x14ac:dyDescent="0.3">
      <c r="BA542" s="173">
        <v>533</v>
      </c>
      <c r="BB542" s="174">
        <v>135000</v>
      </c>
      <c r="BC542" s="174">
        <v>99000</v>
      </c>
      <c r="BD542" s="174">
        <v>110000</v>
      </c>
      <c r="BE542" s="174">
        <v>85000</v>
      </c>
      <c r="BF542" s="174">
        <v>99000</v>
      </c>
      <c r="BK542" s="172" t="s">
        <v>284</v>
      </c>
    </row>
    <row r="543" spans="53:63" x14ac:dyDescent="0.3">
      <c r="BA543" s="173">
        <v>534</v>
      </c>
      <c r="BB543" s="174">
        <v>135000</v>
      </c>
      <c r="BC543" s="174">
        <v>99000</v>
      </c>
      <c r="BD543" s="174">
        <v>110000</v>
      </c>
      <c r="BE543" s="174">
        <v>85000</v>
      </c>
      <c r="BF543" s="174">
        <v>99000</v>
      </c>
      <c r="BK543" s="172" t="s">
        <v>284</v>
      </c>
    </row>
    <row r="544" spans="53:63" x14ac:dyDescent="0.3">
      <c r="BA544" s="173">
        <v>535</v>
      </c>
      <c r="BB544" s="174">
        <v>135000</v>
      </c>
      <c r="BC544" s="174">
        <v>99000</v>
      </c>
      <c r="BD544" s="174">
        <v>110000</v>
      </c>
      <c r="BE544" s="174">
        <v>85000</v>
      </c>
      <c r="BF544" s="174">
        <v>99000</v>
      </c>
      <c r="BK544" s="172" t="s">
        <v>284</v>
      </c>
    </row>
    <row r="545" spans="53:63" x14ac:dyDescent="0.3">
      <c r="BA545" s="173">
        <v>536</v>
      </c>
      <c r="BB545" s="174">
        <v>135000</v>
      </c>
      <c r="BC545" s="174">
        <v>99000</v>
      </c>
      <c r="BD545" s="174">
        <v>110000</v>
      </c>
      <c r="BE545" s="174">
        <v>85000</v>
      </c>
      <c r="BF545" s="174">
        <v>99000</v>
      </c>
      <c r="BK545" s="172" t="s">
        <v>284</v>
      </c>
    </row>
    <row r="546" spans="53:63" x14ac:dyDescent="0.3">
      <c r="BA546" s="173">
        <v>537</v>
      </c>
      <c r="BB546" s="174">
        <v>135000</v>
      </c>
      <c r="BC546" s="174">
        <v>99000</v>
      </c>
      <c r="BD546" s="174">
        <v>110000</v>
      </c>
      <c r="BE546" s="174">
        <v>85000</v>
      </c>
      <c r="BF546" s="174">
        <v>99000</v>
      </c>
      <c r="BK546" s="172" t="s">
        <v>284</v>
      </c>
    </row>
    <row r="547" spans="53:63" x14ac:dyDescent="0.3">
      <c r="BA547" s="173">
        <v>538</v>
      </c>
      <c r="BB547" s="174">
        <v>135000</v>
      </c>
      <c r="BC547" s="174">
        <v>99000</v>
      </c>
      <c r="BD547" s="174">
        <v>110000</v>
      </c>
      <c r="BE547" s="174">
        <v>85000</v>
      </c>
      <c r="BF547" s="174">
        <v>99000</v>
      </c>
      <c r="BK547" s="172" t="s">
        <v>284</v>
      </c>
    </row>
    <row r="548" spans="53:63" x14ac:dyDescent="0.3">
      <c r="BA548" s="173">
        <v>539</v>
      </c>
      <c r="BB548" s="174">
        <v>135000</v>
      </c>
      <c r="BC548" s="174">
        <v>99000</v>
      </c>
      <c r="BD548" s="174">
        <v>110000</v>
      </c>
      <c r="BE548" s="174">
        <v>85000</v>
      </c>
      <c r="BF548" s="174">
        <v>99000</v>
      </c>
      <c r="BK548" s="172" t="s">
        <v>284</v>
      </c>
    </row>
    <row r="549" spans="53:63" x14ac:dyDescent="0.3">
      <c r="BA549" s="173">
        <v>540</v>
      </c>
      <c r="BB549" s="174">
        <v>135000</v>
      </c>
      <c r="BC549" s="174">
        <v>99000</v>
      </c>
      <c r="BD549" s="174">
        <v>110000</v>
      </c>
      <c r="BE549" s="174">
        <v>85000</v>
      </c>
      <c r="BF549" s="174">
        <v>99000</v>
      </c>
      <c r="BK549" s="172" t="s">
        <v>284</v>
      </c>
    </row>
    <row r="550" spans="53:63" x14ac:dyDescent="0.3">
      <c r="BA550" s="173">
        <v>541</v>
      </c>
      <c r="BB550" s="174">
        <v>135000</v>
      </c>
      <c r="BC550" s="174">
        <v>99000</v>
      </c>
      <c r="BD550" s="174">
        <v>110000</v>
      </c>
      <c r="BE550" s="174">
        <v>85000</v>
      </c>
      <c r="BF550" s="174">
        <v>99000</v>
      </c>
      <c r="BK550" s="172" t="s">
        <v>284</v>
      </c>
    </row>
    <row r="551" spans="53:63" x14ac:dyDescent="0.3">
      <c r="BA551" s="173">
        <v>542</v>
      </c>
      <c r="BB551" s="174">
        <v>135000</v>
      </c>
      <c r="BC551" s="174">
        <v>99000</v>
      </c>
      <c r="BD551" s="174">
        <v>110000</v>
      </c>
      <c r="BE551" s="174">
        <v>85000</v>
      </c>
      <c r="BF551" s="174">
        <v>99000</v>
      </c>
      <c r="BK551" s="172" t="s">
        <v>284</v>
      </c>
    </row>
    <row r="552" spans="53:63" x14ac:dyDescent="0.3">
      <c r="BA552" s="173">
        <v>543</v>
      </c>
      <c r="BB552" s="174">
        <v>135000</v>
      </c>
      <c r="BC552" s="174">
        <v>99000</v>
      </c>
      <c r="BD552" s="174">
        <v>110000</v>
      </c>
      <c r="BE552" s="174">
        <v>85000</v>
      </c>
      <c r="BF552" s="174">
        <v>99000</v>
      </c>
      <c r="BK552" s="172" t="s">
        <v>284</v>
      </c>
    </row>
    <row r="553" spans="53:63" x14ac:dyDescent="0.3">
      <c r="BA553" s="173">
        <v>544</v>
      </c>
      <c r="BB553" s="174">
        <v>135000</v>
      </c>
      <c r="BC553" s="174">
        <v>99000</v>
      </c>
      <c r="BD553" s="174">
        <v>110000</v>
      </c>
      <c r="BE553" s="174">
        <v>85000</v>
      </c>
      <c r="BF553" s="174">
        <v>99000</v>
      </c>
      <c r="BK553" s="172" t="s">
        <v>284</v>
      </c>
    </row>
    <row r="554" spans="53:63" x14ac:dyDescent="0.3">
      <c r="BA554" s="173">
        <v>545</v>
      </c>
      <c r="BB554" s="174">
        <v>135000</v>
      </c>
      <c r="BC554" s="174">
        <v>99000</v>
      </c>
      <c r="BD554" s="174">
        <v>110000</v>
      </c>
      <c r="BE554" s="174">
        <v>85000</v>
      </c>
      <c r="BF554" s="174">
        <v>99000</v>
      </c>
      <c r="BK554" s="172" t="s">
        <v>284</v>
      </c>
    </row>
    <row r="555" spans="53:63" x14ac:dyDescent="0.3">
      <c r="BA555" s="173">
        <v>546</v>
      </c>
      <c r="BB555" s="174">
        <v>135000</v>
      </c>
      <c r="BC555" s="174">
        <v>99000</v>
      </c>
      <c r="BD555" s="174">
        <v>110000</v>
      </c>
      <c r="BE555" s="174">
        <v>85000</v>
      </c>
      <c r="BF555" s="174">
        <v>99000</v>
      </c>
      <c r="BK555" s="172" t="s">
        <v>284</v>
      </c>
    </row>
    <row r="556" spans="53:63" x14ac:dyDescent="0.3">
      <c r="BA556" s="173">
        <v>547</v>
      </c>
      <c r="BB556" s="174">
        <v>135000</v>
      </c>
      <c r="BC556" s="174">
        <v>99000</v>
      </c>
      <c r="BD556" s="174">
        <v>110000</v>
      </c>
      <c r="BE556" s="174">
        <v>85000</v>
      </c>
      <c r="BF556" s="174">
        <v>99000</v>
      </c>
      <c r="BK556" s="172" t="s">
        <v>284</v>
      </c>
    </row>
    <row r="557" spans="53:63" x14ac:dyDescent="0.3">
      <c r="BA557" s="173">
        <v>548</v>
      </c>
      <c r="BB557" s="174">
        <v>135000</v>
      </c>
      <c r="BC557" s="174">
        <v>99000</v>
      </c>
      <c r="BD557" s="174">
        <v>110000</v>
      </c>
      <c r="BE557" s="174">
        <v>85000</v>
      </c>
      <c r="BF557" s="174">
        <v>99000</v>
      </c>
      <c r="BK557" s="172" t="s">
        <v>284</v>
      </c>
    </row>
    <row r="558" spans="53:63" x14ac:dyDescent="0.3">
      <c r="BA558" s="173">
        <v>549</v>
      </c>
      <c r="BB558" s="174">
        <v>135000</v>
      </c>
      <c r="BC558" s="174">
        <v>99000</v>
      </c>
      <c r="BD558" s="174">
        <v>110000</v>
      </c>
      <c r="BE558" s="174">
        <v>85000</v>
      </c>
      <c r="BF558" s="174">
        <v>99000</v>
      </c>
      <c r="BK558" s="172" t="s">
        <v>284</v>
      </c>
    </row>
    <row r="559" spans="53:63" x14ac:dyDescent="0.3">
      <c r="BA559" s="173">
        <v>550</v>
      </c>
      <c r="BB559" s="174">
        <v>135000</v>
      </c>
      <c r="BC559" s="174">
        <v>99000</v>
      </c>
      <c r="BD559" s="174">
        <v>110000</v>
      </c>
      <c r="BE559" s="174">
        <v>85000</v>
      </c>
      <c r="BF559" s="174">
        <v>99000</v>
      </c>
      <c r="BK559" s="172" t="s">
        <v>284</v>
      </c>
    </row>
    <row r="560" spans="53:63" x14ac:dyDescent="0.3">
      <c r="BA560" s="173">
        <v>551</v>
      </c>
      <c r="BB560" s="174">
        <v>135000</v>
      </c>
      <c r="BC560" s="174">
        <v>99000</v>
      </c>
      <c r="BD560" s="174">
        <v>110000</v>
      </c>
      <c r="BE560" s="174">
        <v>85000</v>
      </c>
      <c r="BF560" s="174">
        <v>99000</v>
      </c>
      <c r="BK560" s="172" t="s">
        <v>284</v>
      </c>
    </row>
    <row r="561" spans="53:63" x14ac:dyDescent="0.3">
      <c r="BA561" s="173">
        <v>552</v>
      </c>
      <c r="BB561" s="174">
        <v>135000</v>
      </c>
      <c r="BC561" s="174">
        <v>99000</v>
      </c>
      <c r="BD561" s="174">
        <v>110000</v>
      </c>
      <c r="BE561" s="174">
        <v>85000</v>
      </c>
      <c r="BF561" s="174">
        <v>99000</v>
      </c>
      <c r="BK561" s="172" t="s">
        <v>284</v>
      </c>
    </row>
    <row r="562" spans="53:63" x14ac:dyDescent="0.3">
      <c r="BA562" s="173">
        <v>553</v>
      </c>
      <c r="BB562" s="174">
        <v>135000</v>
      </c>
      <c r="BC562" s="174">
        <v>99000</v>
      </c>
      <c r="BD562" s="174">
        <v>110000</v>
      </c>
      <c r="BE562" s="174">
        <v>85000</v>
      </c>
      <c r="BF562" s="174">
        <v>99000</v>
      </c>
      <c r="BK562" s="172" t="s">
        <v>284</v>
      </c>
    </row>
    <row r="563" spans="53:63" x14ac:dyDescent="0.3">
      <c r="BA563" s="173">
        <v>554</v>
      </c>
      <c r="BB563" s="174">
        <v>135000</v>
      </c>
      <c r="BC563" s="174">
        <v>99000</v>
      </c>
      <c r="BD563" s="174">
        <v>110000</v>
      </c>
      <c r="BE563" s="174">
        <v>85000</v>
      </c>
      <c r="BF563" s="174">
        <v>99000</v>
      </c>
      <c r="BK563" s="172" t="s">
        <v>284</v>
      </c>
    </row>
    <row r="564" spans="53:63" x14ac:dyDescent="0.3">
      <c r="BA564" s="173">
        <v>555</v>
      </c>
      <c r="BB564" s="174">
        <v>135000</v>
      </c>
      <c r="BC564" s="174">
        <v>99000</v>
      </c>
      <c r="BD564" s="174">
        <v>110000</v>
      </c>
      <c r="BE564" s="174">
        <v>85000</v>
      </c>
      <c r="BF564" s="174">
        <v>99000</v>
      </c>
      <c r="BK564" s="172" t="s">
        <v>284</v>
      </c>
    </row>
    <row r="565" spans="53:63" x14ac:dyDescent="0.3">
      <c r="BA565" s="173">
        <v>556</v>
      </c>
      <c r="BB565" s="174">
        <v>135000</v>
      </c>
      <c r="BC565" s="174">
        <v>99000</v>
      </c>
      <c r="BD565" s="174">
        <v>110000</v>
      </c>
      <c r="BE565" s="174">
        <v>85000</v>
      </c>
      <c r="BF565" s="174">
        <v>99000</v>
      </c>
      <c r="BK565" s="172" t="s">
        <v>284</v>
      </c>
    </row>
    <row r="566" spans="53:63" x14ac:dyDescent="0.3">
      <c r="BA566" s="173">
        <v>557</v>
      </c>
      <c r="BB566" s="174">
        <v>135000</v>
      </c>
      <c r="BC566" s="174">
        <v>99000</v>
      </c>
      <c r="BD566" s="174">
        <v>110000</v>
      </c>
      <c r="BE566" s="174">
        <v>85000</v>
      </c>
      <c r="BF566" s="174">
        <v>99000</v>
      </c>
      <c r="BK566" s="172" t="s">
        <v>284</v>
      </c>
    </row>
    <row r="567" spans="53:63" x14ac:dyDescent="0.3">
      <c r="BA567" s="173">
        <v>558</v>
      </c>
      <c r="BB567" s="174">
        <v>135000</v>
      </c>
      <c r="BC567" s="174">
        <v>99000</v>
      </c>
      <c r="BD567" s="174">
        <v>110000</v>
      </c>
      <c r="BE567" s="174">
        <v>85000</v>
      </c>
      <c r="BF567" s="174">
        <v>99000</v>
      </c>
      <c r="BK567" s="172" t="s">
        <v>284</v>
      </c>
    </row>
    <row r="568" spans="53:63" x14ac:dyDescent="0.3">
      <c r="BA568" s="173">
        <v>559</v>
      </c>
      <c r="BB568" s="174">
        <v>135000</v>
      </c>
      <c r="BC568" s="174">
        <v>99000</v>
      </c>
      <c r="BD568" s="174">
        <v>110000</v>
      </c>
      <c r="BE568" s="174">
        <v>85000</v>
      </c>
      <c r="BF568" s="174">
        <v>99000</v>
      </c>
      <c r="BK568" s="172" t="s">
        <v>284</v>
      </c>
    </row>
    <row r="569" spans="53:63" x14ac:dyDescent="0.3">
      <c r="BA569" s="173">
        <v>560</v>
      </c>
      <c r="BB569" s="174">
        <v>135000</v>
      </c>
      <c r="BC569" s="174">
        <v>99000</v>
      </c>
      <c r="BD569" s="174">
        <v>110000</v>
      </c>
      <c r="BE569" s="174">
        <v>85000</v>
      </c>
      <c r="BF569" s="174">
        <v>99000</v>
      </c>
      <c r="BK569" s="172" t="s">
        <v>284</v>
      </c>
    </row>
    <row r="570" spans="53:63" x14ac:dyDescent="0.3">
      <c r="BA570" s="173">
        <v>561</v>
      </c>
      <c r="BB570" s="174">
        <v>135000</v>
      </c>
      <c r="BC570" s="174">
        <v>99000</v>
      </c>
      <c r="BD570" s="174">
        <v>110000</v>
      </c>
      <c r="BE570" s="174">
        <v>85000</v>
      </c>
      <c r="BF570" s="174">
        <v>99000</v>
      </c>
      <c r="BK570" s="172" t="s">
        <v>284</v>
      </c>
    </row>
    <row r="571" spans="53:63" x14ac:dyDescent="0.3">
      <c r="BA571" s="173">
        <v>562</v>
      </c>
      <c r="BB571" s="174">
        <v>135000</v>
      </c>
      <c r="BC571" s="174">
        <v>99000</v>
      </c>
      <c r="BD571" s="174">
        <v>110000</v>
      </c>
      <c r="BE571" s="174">
        <v>85000</v>
      </c>
      <c r="BF571" s="174">
        <v>99000</v>
      </c>
      <c r="BK571" s="172" t="s">
        <v>284</v>
      </c>
    </row>
    <row r="572" spans="53:63" x14ac:dyDescent="0.3">
      <c r="BA572" s="173">
        <v>563</v>
      </c>
      <c r="BB572" s="174">
        <v>135000</v>
      </c>
      <c r="BC572" s="174">
        <v>99000</v>
      </c>
      <c r="BD572" s="174">
        <v>110000</v>
      </c>
      <c r="BE572" s="174">
        <v>85000</v>
      </c>
      <c r="BF572" s="174">
        <v>99000</v>
      </c>
      <c r="BK572" s="172" t="s">
        <v>284</v>
      </c>
    </row>
    <row r="573" spans="53:63" x14ac:dyDescent="0.3">
      <c r="BA573" s="173">
        <v>564</v>
      </c>
      <c r="BB573" s="174">
        <v>135000</v>
      </c>
      <c r="BC573" s="174">
        <v>99000</v>
      </c>
      <c r="BD573" s="174">
        <v>110000</v>
      </c>
      <c r="BE573" s="174">
        <v>85000</v>
      </c>
      <c r="BF573" s="174">
        <v>99000</v>
      </c>
      <c r="BK573" s="172" t="s">
        <v>284</v>
      </c>
    </row>
    <row r="574" spans="53:63" x14ac:dyDescent="0.3">
      <c r="BA574" s="173">
        <v>565</v>
      </c>
      <c r="BB574" s="174">
        <v>135000</v>
      </c>
      <c r="BC574" s="174">
        <v>99000</v>
      </c>
      <c r="BD574" s="174">
        <v>110000</v>
      </c>
      <c r="BE574" s="174">
        <v>85000</v>
      </c>
      <c r="BF574" s="174">
        <v>99000</v>
      </c>
      <c r="BK574" s="172" t="s">
        <v>284</v>
      </c>
    </row>
    <row r="575" spans="53:63" x14ac:dyDescent="0.3">
      <c r="BA575" s="173">
        <v>566</v>
      </c>
      <c r="BB575" s="174">
        <v>135000</v>
      </c>
      <c r="BC575" s="174">
        <v>99000</v>
      </c>
      <c r="BD575" s="174">
        <v>110000</v>
      </c>
      <c r="BE575" s="174">
        <v>85000</v>
      </c>
      <c r="BF575" s="174">
        <v>99000</v>
      </c>
      <c r="BK575" s="172" t="s">
        <v>284</v>
      </c>
    </row>
    <row r="576" spans="53:63" x14ac:dyDescent="0.3">
      <c r="BA576" s="173">
        <v>567</v>
      </c>
      <c r="BB576" s="174">
        <v>135000</v>
      </c>
      <c r="BC576" s="174">
        <v>99000</v>
      </c>
      <c r="BD576" s="174">
        <v>110000</v>
      </c>
      <c r="BE576" s="174">
        <v>85000</v>
      </c>
      <c r="BF576" s="174">
        <v>99000</v>
      </c>
      <c r="BK576" s="172" t="s">
        <v>284</v>
      </c>
    </row>
    <row r="577" spans="53:63" x14ac:dyDescent="0.3">
      <c r="BA577" s="173">
        <v>568</v>
      </c>
      <c r="BB577" s="174">
        <v>135000</v>
      </c>
      <c r="BC577" s="174">
        <v>99000</v>
      </c>
      <c r="BD577" s="174">
        <v>110000</v>
      </c>
      <c r="BE577" s="174">
        <v>85000</v>
      </c>
      <c r="BF577" s="174">
        <v>99000</v>
      </c>
      <c r="BK577" s="172" t="s">
        <v>284</v>
      </c>
    </row>
    <row r="578" spans="53:63" x14ac:dyDescent="0.3">
      <c r="BA578" s="173">
        <v>569</v>
      </c>
      <c r="BB578" s="174">
        <v>135000</v>
      </c>
      <c r="BC578" s="174">
        <v>99000</v>
      </c>
      <c r="BD578" s="174">
        <v>110000</v>
      </c>
      <c r="BE578" s="174">
        <v>85000</v>
      </c>
      <c r="BF578" s="174">
        <v>99000</v>
      </c>
      <c r="BK578" s="172" t="s">
        <v>284</v>
      </c>
    </row>
    <row r="579" spans="53:63" x14ac:dyDescent="0.3">
      <c r="BA579" s="173">
        <v>570</v>
      </c>
      <c r="BB579" s="174">
        <v>135000</v>
      </c>
      <c r="BC579" s="174">
        <v>99000</v>
      </c>
      <c r="BD579" s="174">
        <v>110000</v>
      </c>
      <c r="BE579" s="174">
        <v>85000</v>
      </c>
      <c r="BF579" s="174">
        <v>99000</v>
      </c>
      <c r="BK579" s="172" t="s">
        <v>284</v>
      </c>
    </row>
    <row r="580" spans="53:63" x14ac:dyDescent="0.3">
      <c r="BA580" s="173">
        <v>571</v>
      </c>
      <c r="BB580" s="174">
        <v>135000</v>
      </c>
      <c r="BC580" s="174">
        <v>99000</v>
      </c>
      <c r="BD580" s="174">
        <v>110000</v>
      </c>
      <c r="BE580" s="174">
        <v>85000</v>
      </c>
      <c r="BF580" s="174">
        <v>99000</v>
      </c>
      <c r="BK580" s="172" t="s">
        <v>284</v>
      </c>
    </row>
    <row r="581" spans="53:63" x14ac:dyDescent="0.3">
      <c r="BA581" s="173">
        <v>572</v>
      </c>
      <c r="BB581" s="174">
        <v>135000</v>
      </c>
      <c r="BC581" s="174">
        <v>99000</v>
      </c>
      <c r="BD581" s="174">
        <v>110000</v>
      </c>
      <c r="BE581" s="174">
        <v>85000</v>
      </c>
      <c r="BF581" s="174">
        <v>99000</v>
      </c>
      <c r="BK581" s="172" t="s">
        <v>284</v>
      </c>
    </row>
    <row r="582" spans="53:63" x14ac:dyDescent="0.3">
      <c r="BA582" s="173">
        <v>573</v>
      </c>
      <c r="BB582" s="174">
        <v>135000</v>
      </c>
      <c r="BC582" s="174">
        <v>99000</v>
      </c>
      <c r="BD582" s="174">
        <v>110000</v>
      </c>
      <c r="BE582" s="174">
        <v>85000</v>
      </c>
      <c r="BF582" s="174">
        <v>99000</v>
      </c>
      <c r="BK582" s="172" t="s">
        <v>284</v>
      </c>
    </row>
    <row r="583" spans="53:63" x14ac:dyDescent="0.3">
      <c r="BA583" s="173">
        <v>574</v>
      </c>
      <c r="BB583" s="174">
        <v>135000</v>
      </c>
      <c r="BC583" s="174">
        <v>99000</v>
      </c>
      <c r="BD583" s="174">
        <v>110000</v>
      </c>
      <c r="BE583" s="174">
        <v>85000</v>
      </c>
      <c r="BF583" s="174">
        <v>99000</v>
      </c>
      <c r="BK583" s="172" t="s">
        <v>284</v>
      </c>
    </row>
    <row r="584" spans="53:63" x14ac:dyDescent="0.3">
      <c r="BA584" s="173">
        <v>575</v>
      </c>
      <c r="BB584" s="174">
        <v>135000</v>
      </c>
      <c r="BC584" s="174">
        <v>99000</v>
      </c>
      <c r="BD584" s="174">
        <v>110000</v>
      </c>
      <c r="BE584" s="174">
        <v>85000</v>
      </c>
      <c r="BF584" s="174">
        <v>99000</v>
      </c>
      <c r="BK584" s="172" t="s">
        <v>284</v>
      </c>
    </row>
    <row r="585" spans="53:63" x14ac:dyDescent="0.3">
      <c r="BA585" s="173">
        <v>576</v>
      </c>
      <c r="BB585" s="174">
        <v>135000</v>
      </c>
      <c r="BC585" s="174">
        <v>99000</v>
      </c>
      <c r="BD585" s="174">
        <v>110000</v>
      </c>
      <c r="BE585" s="174">
        <v>85000</v>
      </c>
      <c r="BF585" s="174">
        <v>99000</v>
      </c>
      <c r="BK585" s="172" t="s">
        <v>284</v>
      </c>
    </row>
    <row r="586" spans="53:63" x14ac:dyDescent="0.3">
      <c r="BA586" s="173">
        <v>577</v>
      </c>
      <c r="BB586" s="174">
        <v>135000</v>
      </c>
      <c r="BC586" s="174">
        <v>99000</v>
      </c>
      <c r="BD586" s="174">
        <v>110000</v>
      </c>
      <c r="BE586" s="174">
        <v>85000</v>
      </c>
      <c r="BF586" s="174">
        <v>99000</v>
      </c>
      <c r="BK586" s="172" t="s">
        <v>284</v>
      </c>
    </row>
    <row r="587" spans="53:63" x14ac:dyDescent="0.3">
      <c r="BA587" s="173">
        <v>578</v>
      </c>
      <c r="BB587" s="174">
        <v>135000</v>
      </c>
      <c r="BC587" s="174">
        <v>99000</v>
      </c>
      <c r="BD587" s="174">
        <v>110000</v>
      </c>
      <c r="BE587" s="174">
        <v>85000</v>
      </c>
      <c r="BF587" s="174">
        <v>99000</v>
      </c>
      <c r="BK587" s="172" t="s">
        <v>284</v>
      </c>
    </row>
    <row r="588" spans="53:63" x14ac:dyDescent="0.3">
      <c r="BA588" s="173">
        <v>579</v>
      </c>
      <c r="BB588" s="174">
        <v>135000</v>
      </c>
      <c r="BC588" s="174">
        <v>99000</v>
      </c>
      <c r="BD588" s="174">
        <v>110000</v>
      </c>
      <c r="BE588" s="174">
        <v>85000</v>
      </c>
      <c r="BF588" s="174">
        <v>99000</v>
      </c>
      <c r="BK588" s="172" t="s">
        <v>284</v>
      </c>
    </row>
    <row r="589" spans="53:63" x14ac:dyDescent="0.3">
      <c r="BA589" s="173">
        <v>580</v>
      </c>
      <c r="BB589" s="174">
        <v>135000</v>
      </c>
      <c r="BC589" s="174">
        <v>99000</v>
      </c>
      <c r="BD589" s="174">
        <v>110000</v>
      </c>
      <c r="BE589" s="174">
        <v>85000</v>
      </c>
      <c r="BF589" s="174">
        <v>99000</v>
      </c>
      <c r="BK589" s="172" t="s">
        <v>284</v>
      </c>
    </row>
    <row r="590" spans="53:63" x14ac:dyDescent="0.3">
      <c r="BA590" s="173">
        <v>581</v>
      </c>
      <c r="BB590" s="174">
        <v>135000</v>
      </c>
      <c r="BC590" s="174">
        <v>99000</v>
      </c>
      <c r="BD590" s="174">
        <v>110000</v>
      </c>
      <c r="BE590" s="174">
        <v>85000</v>
      </c>
      <c r="BF590" s="174">
        <v>99000</v>
      </c>
      <c r="BK590" s="172" t="s">
        <v>284</v>
      </c>
    </row>
    <row r="591" spans="53:63" x14ac:dyDescent="0.3">
      <c r="BA591" s="173">
        <v>582</v>
      </c>
      <c r="BB591" s="174">
        <v>135000</v>
      </c>
      <c r="BC591" s="174">
        <v>99000</v>
      </c>
      <c r="BD591" s="174">
        <v>110000</v>
      </c>
      <c r="BE591" s="174">
        <v>85000</v>
      </c>
      <c r="BF591" s="174">
        <v>99000</v>
      </c>
      <c r="BK591" s="172" t="s">
        <v>284</v>
      </c>
    </row>
    <row r="592" spans="53:63" x14ac:dyDescent="0.3">
      <c r="BA592" s="173">
        <v>583</v>
      </c>
      <c r="BB592" s="174">
        <v>135000</v>
      </c>
      <c r="BC592" s="174">
        <v>99000</v>
      </c>
      <c r="BD592" s="174">
        <v>110000</v>
      </c>
      <c r="BE592" s="174">
        <v>85000</v>
      </c>
      <c r="BF592" s="174">
        <v>99000</v>
      </c>
      <c r="BK592" s="172" t="s">
        <v>284</v>
      </c>
    </row>
    <row r="593" spans="53:63" x14ac:dyDescent="0.3">
      <c r="BA593" s="173">
        <v>584</v>
      </c>
      <c r="BB593" s="174">
        <v>135000</v>
      </c>
      <c r="BC593" s="174">
        <v>99000</v>
      </c>
      <c r="BD593" s="174">
        <v>110000</v>
      </c>
      <c r="BE593" s="174">
        <v>85000</v>
      </c>
      <c r="BF593" s="174">
        <v>99000</v>
      </c>
      <c r="BK593" s="172" t="s">
        <v>284</v>
      </c>
    </row>
    <row r="594" spans="53:63" x14ac:dyDescent="0.3">
      <c r="BA594" s="173">
        <v>585</v>
      </c>
      <c r="BB594" s="174">
        <v>135000</v>
      </c>
      <c r="BC594" s="174">
        <v>99000</v>
      </c>
      <c r="BD594" s="174">
        <v>110000</v>
      </c>
      <c r="BE594" s="174">
        <v>85000</v>
      </c>
      <c r="BF594" s="174">
        <v>99000</v>
      </c>
      <c r="BK594" s="172" t="s">
        <v>284</v>
      </c>
    </row>
    <row r="595" spans="53:63" x14ac:dyDescent="0.3">
      <c r="BA595" s="173">
        <v>586</v>
      </c>
      <c r="BB595" s="174">
        <v>135000</v>
      </c>
      <c r="BC595" s="174">
        <v>99000</v>
      </c>
      <c r="BD595" s="174">
        <v>110000</v>
      </c>
      <c r="BE595" s="174">
        <v>85000</v>
      </c>
      <c r="BF595" s="174">
        <v>99000</v>
      </c>
      <c r="BK595" s="172" t="s">
        <v>284</v>
      </c>
    </row>
    <row r="596" spans="53:63" x14ac:dyDescent="0.3">
      <c r="BA596" s="173">
        <v>587</v>
      </c>
      <c r="BB596" s="174">
        <v>135000</v>
      </c>
      <c r="BC596" s="174">
        <v>99000</v>
      </c>
      <c r="BD596" s="174">
        <v>110000</v>
      </c>
      <c r="BE596" s="174">
        <v>85000</v>
      </c>
      <c r="BF596" s="174">
        <v>99000</v>
      </c>
      <c r="BK596" s="172" t="s">
        <v>284</v>
      </c>
    </row>
    <row r="597" spans="53:63" x14ac:dyDescent="0.3">
      <c r="BA597" s="173">
        <v>588</v>
      </c>
      <c r="BB597" s="174">
        <v>135000</v>
      </c>
      <c r="BC597" s="174">
        <v>99000</v>
      </c>
      <c r="BD597" s="174">
        <v>110000</v>
      </c>
      <c r="BE597" s="174">
        <v>85000</v>
      </c>
      <c r="BF597" s="174">
        <v>99000</v>
      </c>
      <c r="BK597" s="172" t="s">
        <v>284</v>
      </c>
    </row>
    <row r="598" spans="53:63" x14ac:dyDescent="0.3">
      <c r="BA598" s="173">
        <v>589</v>
      </c>
      <c r="BB598" s="174">
        <v>135000</v>
      </c>
      <c r="BC598" s="174">
        <v>99000</v>
      </c>
      <c r="BD598" s="174">
        <v>110000</v>
      </c>
      <c r="BE598" s="174">
        <v>85000</v>
      </c>
      <c r="BF598" s="174">
        <v>99000</v>
      </c>
      <c r="BK598" s="172" t="s">
        <v>284</v>
      </c>
    </row>
    <row r="599" spans="53:63" x14ac:dyDescent="0.3">
      <c r="BA599" s="173">
        <v>590</v>
      </c>
      <c r="BB599" s="174">
        <v>135000</v>
      </c>
      <c r="BC599" s="174">
        <v>99000</v>
      </c>
      <c r="BD599" s="174">
        <v>110000</v>
      </c>
      <c r="BE599" s="174">
        <v>85000</v>
      </c>
      <c r="BF599" s="174">
        <v>99000</v>
      </c>
      <c r="BK599" s="172" t="s">
        <v>284</v>
      </c>
    </row>
    <row r="600" spans="53:63" x14ac:dyDescent="0.3">
      <c r="BA600" s="173">
        <v>591</v>
      </c>
      <c r="BB600" s="174">
        <v>135000</v>
      </c>
      <c r="BC600" s="174">
        <v>99000</v>
      </c>
      <c r="BD600" s="174">
        <v>110000</v>
      </c>
      <c r="BE600" s="174">
        <v>85000</v>
      </c>
      <c r="BF600" s="174">
        <v>99000</v>
      </c>
      <c r="BK600" s="172" t="s">
        <v>284</v>
      </c>
    </row>
    <row r="601" spans="53:63" x14ac:dyDescent="0.3">
      <c r="BA601" s="173">
        <v>592</v>
      </c>
      <c r="BB601" s="174">
        <v>135000</v>
      </c>
      <c r="BC601" s="174">
        <v>99000</v>
      </c>
      <c r="BD601" s="174">
        <v>110000</v>
      </c>
      <c r="BE601" s="174">
        <v>85000</v>
      </c>
      <c r="BF601" s="174">
        <v>99000</v>
      </c>
      <c r="BK601" s="172" t="s">
        <v>284</v>
      </c>
    </row>
    <row r="602" spans="53:63" x14ac:dyDescent="0.3">
      <c r="BA602" s="173">
        <v>593</v>
      </c>
      <c r="BB602" s="174">
        <v>135000</v>
      </c>
      <c r="BC602" s="174">
        <v>99000</v>
      </c>
      <c r="BD602" s="174">
        <v>110000</v>
      </c>
      <c r="BE602" s="174">
        <v>85000</v>
      </c>
      <c r="BF602" s="174">
        <v>99000</v>
      </c>
      <c r="BK602" s="172" t="s">
        <v>284</v>
      </c>
    </row>
    <row r="603" spans="53:63" x14ac:dyDescent="0.3">
      <c r="BA603" s="173">
        <v>594</v>
      </c>
      <c r="BB603" s="174">
        <v>135000</v>
      </c>
      <c r="BC603" s="174">
        <v>99000</v>
      </c>
      <c r="BD603" s="174">
        <v>110000</v>
      </c>
      <c r="BE603" s="174">
        <v>85000</v>
      </c>
      <c r="BF603" s="174">
        <v>99000</v>
      </c>
      <c r="BK603" s="172" t="s">
        <v>284</v>
      </c>
    </row>
    <row r="604" spans="53:63" x14ac:dyDescent="0.3">
      <c r="BA604" s="173">
        <v>595</v>
      </c>
      <c r="BB604" s="174">
        <v>135000</v>
      </c>
      <c r="BC604" s="174">
        <v>99000</v>
      </c>
      <c r="BD604" s="174">
        <v>110000</v>
      </c>
      <c r="BE604" s="174">
        <v>85000</v>
      </c>
      <c r="BF604" s="174">
        <v>99000</v>
      </c>
      <c r="BK604" s="172" t="s">
        <v>284</v>
      </c>
    </row>
    <row r="605" spans="53:63" x14ac:dyDescent="0.3">
      <c r="BA605" s="173">
        <v>596</v>
      </c>
      <c r="BB605" s="174">
        <v>135000</v>
      </c>
      <c r="BC605" s="174">
        <v>99000</v>
      </c>
      <c r="BD605" s="174">
        <v>110000</v>
      </c>
      <c r="BE605" s="174">
        <v>85000</v>
      </c>
      <c r="BF605" s="174">
        <v>99000</v>
      </c>
      <c r="BK605" s="172" t="s">
        <v>284</v>
      </c>
    </row>
    <row r="606" spans="53:63" x14ac:dyDescent="0.3">
      <c r="BA606" s="173">
        <v>597</v>
      </c>
      <c r="BB606" s="174">
        <v>135000</v>
      </c>
      <c r="BC606" s="174">
        <v>99000</v>
      </c>
      <c r="BD606" s="174">
        <v>110000</v>
      </c>
      <c r="BE606" s="174">
        <v>85000</v>
      </c>
      <c r="BF606" s="174">
        <v>99000</v>
      </c>
      <c r="BK606" s="172" t="s">
        <v>284</v>
      </c>
    </row>
    <row r="607" spans="53:63" x14ac:dyDescent="0.3">
      <c r="BA607" s="173">
        <v>598</v>
      </c>
      <c r="BB607" s="174">
        <v>135000</v>
      </c>
      <c r="BC607" s="174">
        <v>99000</v>
      </c>
      <c r="BD607" s="174">
        <v>110000</v>
      </c>
      <c r="BE607" s="174">
        <v>85000</v>
      </c>
      <c r="BF607" s="174">
        <v>99000</v>
      </c>
      <c r="BK607" s="172" t="s">
        <v>284</v>
      </c>
    </row>
    <row r="608" spans="53:63" x14ac:dyDescent="0.3">
      <c r="BA608" s="173">
        <v>599</v>
      </c>
      <c r="BB608" s="174">
        <v>135000</v>
      </c>
      <c r="BC608" s="174">
        <v>99000</v>
      </c>
      <c r="BD608" s="174">
        <v>110000</v>
      </c>
      <c r="BE608" s="174">
        <v>85000</v>
      </c>
      <c r="BF608" s="174">
        <v>99000</v>
      </c>
      <c r="BK608" s="172" t="s">
        <v>284</v>
      </c>
    </row>
    <row r="609" spans="53:63" x14ac:dyDescent="0.3">
      <c r="BA609" s="173">
        <v>600</v>
      </c>
      <c r="BB609" s="174">
        <v>135000</v>
      </c>
      <c r="BC609" s="174">
        <v>99000</v>
      </c>
      <c r="BD609" s="174">
        <v>110000</v>
      </c>
      <c r="BE609" s="174">
        <v>85000</v>
      </c>
      <c r="BF609" s="174">
        <v>99000</v>
      </c>
      <c r="BK609" s="172" t="s">
        <v>284</v>
      </c>
    </row>
    <row r="610" spans="53:63" x14ac:dyDescent="0.3">
      <c r="BA610" s="173">
        <v>601</v>
      </c>
      <c r="BB610" s="174">
        <v>135000</v>
      </c>
      <c r="BC610" s="174">
        <v>99000</v>
      </c>
      <c r="BD610" s="174">
        <v>110000</v>
      </c>
      <c r="BE610" s="174">
        <v>85000</v>
      </c>
      <c r="BF610" s="174">
        <v>99000</v>
      </c>
      <c r="BK610" s="172" t="s">
        <v>284</v>
      </c>
    </row>
    <row r="611" spans="53:63" x14ac:dyDescent="0.3">
      <c r="BA611" s="173">
        <v>602</v>
      </c>
      <c r="BB611" s="174">
        <v>135000</v>
      </c>
      <c r="BC611" s="174">
        <v>99000</v>
      </c>
      <c r="BD611" s="174">
        <v>110000</v>
      </c>
      <c r="BE611" s="174">
        <v>85000</v>
      </c>
      <c r="BF611" s="174">
        <v>99000</v>
      </c>
      <c r="BK611" s="172" t="s">
        <v>284</v>
      </c>
    </row>
    <row r="612" spans="53:63" x14ac:dyDescent="0.3">
      <c r="BA612" s="173">
        <v>603</v>
      </c>
      <c r="BB612" s="174">
        <v>135000</v>
      </c>
      <c r="BC612" s="174">
        <v>99000</v>
      </c>
      <c r="BD612" s="174">
        <v>110000</v>
      </c>
      <c r="BE612" s="174">
        <v>85000</v>
      </c>
      <c r="BF612" s="174">
        <v>99000</v>
      </c>
      <c r="BK612" s="172" t="s">
        <v>284</v>
      </c>
    </row>
    <row r="613" spans="53:63" x14ac:dyDescent="0.3">
      <c r="BA613" s="173">
        <v>604</v>
      </c>
      <c r="BB613" s="174">
        <v>135000</v>
      </c>
      <c r="BC613" s="174">
        <v>99000</v>
      </c>
      <c r="BD613" s="174">
        <v>110000</v>
      </c>
      <c r="BE613" s="174">
        <v>85000</v>
      </c>
      <c r="BF613" s="174">
        <v>99000</v>
      </c>
      <c r="BK613" s="172" t="s">
        <v>284</v>
      </c>
    </row>
    <row r="614" spans="53:63" x14ac:dyDescent="0.3">
      <c r="BA614" s="173">
        <v>605</v>
      </c>
      <c r="BB614" s="174">
        <v>135000</v>
      </c>
      <c r="BC614" s="174">
        <v>99000</v>
      </c>
      <c r="BD614" s="174">
        <v>110000</v>
      </c>
      <c r="BE614" s="174">
        <v>85000</v>
      </c>
      <c r="BF614" s="174">
        <v>99000</v>
      </c>
      <c r="BK614" s="172" t="s">
        <v>284</v>
      </c>
    </row>
    <row r="615" spans="53:63" x14ac:dyDescent="0.3">
      <c r="BA615" s="173">
        <v>606</v>
      </c>
      <c r="BB615" s="174">
        <v>135000</v>
      </c>
      <c r="BC615" s="174">
        <v>99000</v>
      </c>
      <c r="BD615" s="174">
        <v>110000</v>
      </c>
      <c r="BE615" s="174">
        <v>85000</v>
      </c>
      <c r="BF615" s="174">
        <v>99000</v>
      </c>
      <c r="BK615" s="172" t="s">
        <v>284</v>
      </c>
    </row>
    <row r="616" spans="53:63" x14ac:dyDescent="0.3">
      <c r="BA616" s="173">
        <v>607</v>
      </c>
      <c r="BB616" s="174">
        <v>135000</v>
      </c>
      <c r="BC616" s="174">
        <v>99000</v>
      </c>
      <c r="BD616" s="174">
        <v>110000</v>
      </c>
      <c r="BE616" s="174">
        <v>85000</v>
      </c>
      <c r="BF616" s="174">
        <v>99000</v>
      </c>
      <c r="BK616" s="172" t="s">
        <v>284</v>
      </c>
    </row>
    <row r="617" spans="53:63" x14ac:dyDescent="0.3">
      <c r="BA617" s="173">
        <v>608</v>
      </c>
      <c r="BB617" s="174">
        <v>135000</v>
      </c>
      <c r="BC617" s="174">
        <v>99000</v>
      </c>
      <c r="BD617" s="174">
        <v>110000</v>
      </c>
      <c r="BE617" s="174">
        <v>85000</v>
      </c>
      <c r="BF617" s="174">
        <v>99000</v>
      </c>
      <c r="BK617" s="172" t="s">
        <v>284</v>
      </c>
    </row>
    <row r="618" spans="53:63" x14ac:dyDescent="0.3">
      <c r="BA618" s="173">
        <v>609</v>
      </c>
      <c r="BB618" s="174">
        <v>135000</v>
      </c>
      <c r="BC618" s="174">
        <v>99000</v>
      </c>
      <c r="BD618" s="174">
        <v>110000</v>
      </c>
      <c r="BE618" s="174">
        <v>85000</v>
      </c>
      <c r="BF618" s="174">
        <v>99000</v>
      </c>
      <c r="BK618" s="172" t="s">
        <v>284</v>
      </c>
    </row>
    <row r="619" spans="53:63" x14ac:dyDescent="0.3">
      <c r="BA619" s="173">
        <v>610</v>
      </c>
      <c r="BB619" s="174">
        <v>135000</v>
      </c>
      <c r="BC619" s="174">
        <v>99000</v>
      </c>
      <c r="BD619" s="174">
        <v>110000</v>
      </c>
      <c r="BE619" s="174">
        <v>85000</v>
      </c>
      <c r="BF619" s="174">
        <v>99000</v>
      </c>
      <c r="BK619" s="172" t="s">
        <v>284</v>
      </c>
    </row>
    <row r="620" spans="53:63" x14ac:dyDescent="0.3">
      <c r="BA620" s="173">
        <v>611</v>
      </c>
      <c r="BB620" s="174">
        <v>135000</v>
      </c>
      <c r="BC620" s="174">
        <v>99000</v>
      </c>
      <c r="BD620" s="174">
        <v>110000</v>
      </c>
      <c r="BE620" s="174">
        <v>85000</v>
      </c>
      <c r="BF620" s="174">
        <v>99000</v>
      </c>
      <c r="BK620" s="172" t="s">
        <v>284</v>
      </c>
    </row>
    <row r="621" spans="53:63" x14ac:dyDescent="0.3">
      <c r="BA621" s="173">
        <v>612</v>
      </c>
      <c r="BB621" s="174">
        <v>135000</v>
      </c>
      <c r="BC621" s="174">
        <v>99000</v>
      </c>
      <c r="BD621" s="174">
        <v>110000</v>
      </c>
      <c r="BE621" s="174">
        <v>85000</v>
      </c>
      <c r="BF621" s="174">
        <v>99000</v>
      </c>
      <c r="BK621" s="172" t="s">
        <v>284</v>
      </c>
    </row>
    <row r="622" spans="53:63" x14ac:dyDescent="0.3">
      <c r="BA622" s="173">
        <v>613</v>
      </c>
      <c r="BB622" s="174">
        <v>135000</v>
      </c>
      <c r="BC622" s="174">
        <v>99000</v>
      </c>
      <c r="BD622" s="174">
        <v>110000</v>
      </c>
      <c r="BE622" s="174">
        <v>85000</v>
      </c>
      <c r="BF622" s="174">
        <v>99000</v>
      </c>
      <c r="BK622" s="172" t="s">
        <v>284</v>
      </c>
    </row>
    <row r="623" spans="53:63" x14ac:dyDescent="0.3">
      <c r="BA623" s="173">
        <v>614</v>
      </c>
      <c r="BB623" s="174">
        <v>135000</v>
      </c>
      <c r="BC623" s="174">
        <v>99000</v>
      </c>
      <c r="BD623" s="174">
        <v>110000</v>
      </c>
      <c r="BE623" s="174">
        <v>85000</v>
      </c>
      <c r="BF623" s="174">
        <v>99000</v>
      </c>
      <c r="BK623" s="172" t="s">
        <v>284</v>
      </c>
    </row>
    <row r="624" spans="53:63" x14ac:dyDescent="0.3">
      <c r="BA624" s="173">
        <v>615</v>
      </c>
      <c r="BB624" s="174">
        <v>135000</v>
      </c>
      <c r="BC624" s="174">
        <v>99000</v>
      </c>
      <c r="BD624" s="174">
        <v>110000</v>
      </c>
      <c r="BE624" s="174">
        <v>85000</v>
      </c>
      <c r="BF624" s="174">
        <v>99000</v>
      </c>
      <c r="BK624" s="172" t="s">
        <v>284</v>
      </c>
    </row>
    <row r="625" spans="53:63" x14ac:dyDescent="0.3">
      <c r="BA625" s="173">
        <v>616</v>
      </c>
      <c r="BB625" s="174">
        <v>135000</v>
      </c>
      <c r="BC625" s="174">
        <v>99000</v>
      </c>
      <c r="BD625" s="174">
        <v>110000</v>
      </c>
      <c r="BE625" s="174">
        <v>85000</v>
      </c>
      <c r="BF625" s="174">
        <v>99000</v>
      </c>
      <c r="BK625" s="172" t="s">
        <v>284</v>
      </c>
    </row>
    <row r="626" spans="53:63" x14ac:dyDescent="0.3">
      <c r="BA626" s="173">
        <v>617</v>
      </c>
      <c r="BB626" s="174">
        <v>135000</v>
      </c>
      <c r="BC626" s="174">
        <v>99000</v>
      </c>
      <c r="BD626" s="174">
        <v>110000</v>
      </c>
      <c r="BE626" s="174">
        <v>85000</v>
      </c>
      <c r="BF626" s="174">
        <v>99000</v>
      </c>
      <c r="BK626" s="172" t="s">
        <v>284</v>
      </c>
    </row>
    <row r="627" spans="53:63" x14ac:dyDescent="0.3">
      <c r="BA627" s="173">
        <v>618</v>
      </c>
      <c r="BB627" s="174">
        <v>135000</v>
      </c>
      <c r="BC627" s="174">
        <v>99000</v>
      </c>
      <c r="BD627" s="174">
        <v>110000</v>
      </c>
      <c r="BE627" s="174">
        <v>85000</v>
      </c>
      <c r="BF627" s="174">
        <v>99000</v>
      </c>
      <c r="BK627" s="172" t="s">
        <v>284</v>
      </c>
    </row>
    <row r="628" spans="53:63" x14ac:dyDescent="0.3">
      <c r="BA628" s="173">
        <v>619</v>
      </c>
      <c r="BB628" s="174">
        <v>135000</v>
      </c>
      <c r="BC628" s="174">
        <v>99000</v>
      </c>
      <c r="BD628" s="174">
        <v>110000</v>
      </c>
      <c r="BE628" s="174">
        <v>85000</v>
      </c>
      <c r="BF628" s="174">
        <v>99000</v>
      </c>
      <c r="BK628" s="172" t="s">
        <v>284</v>
      </c>
    </row>
    <row r="629" spans="53:63" x14ac:dyDescent="0.3">
      <c r="BA629" s="173">
        <v>620</v>
      </c>
      <c r="BB629" s="174">
        <v>135000</v>
      </c>
      <c r="BC629" s="174">
        <v>99000</v>
      </c>
      <c r="BD629" s="174">
        <v>110000</v>
      </c>
      <c r="BE629" s="174">
        <v>85000</v>
      </c>
      <c r="BF629" s="174">
        <v>99000</v>
      </c>
      <c r="BK629" s="172" t="s">
        <v>284</v>
      </c>
    </row>
    <row r="630" spans="53:63" x14ac:dyDescent="0.3">
      <c r="BA630" s="173">
        <v>621</v>
      </c>
      <c r="BB630" s="174">
        <v>135000</v>
      </c>
      <c r="BC630" s="174">
        <v>99000</v>
      </c>
      <c r="BD630" s="174">
        <v>110000</v>
      </c>
      <c r="BE630" s="174">
        <v>85000</v>
      </c>
      <c r="BF630" s="174">
        <v>99000</v>
      </c>
      <c r="BK630" s="172" t="s">
        <v>284</v>
      </c>
    </row>
    <row r="631" spans="53:63" x14ac:dyDescent="0.3">
      <c r="BA631" s="173">
        <v>622</v>
      </c>
      <c r="BB631" s="174">
        <v>135000</v>
      </c>
      <c r="BC631" s="174">
        <v>99000</v>
      </c>
      <c r="BD631" s="174">
        <v>110000</v>
      </c>
      <c r="BE631" s="174">
        <v>85000</v>
      </c>
      <c r="BF631" s="174">
        <v>99000</v>
      </c>
      <c r="BK631" s="172" t="s">
        <v>284</v>
      </c>
    </row>
    <row r="632" spans="53:63" x14ac:dyDescent="0.3">
      <c r="BA632" s="173">
        <v>623</v>
      </c>
      <c r="BB632" s="174">
        <v>135000</v>
      </c>
      <c r="BC632" s="174">
        <v>99000</v>
      </c>
      <c r="BD632" s="174">
        <v>110000</v>
      </c>
      <c r="BE632" s="174">
        <v>85000</v>
      </c>
      <c r="BF632" s="174">
        <v>99000</v>
      </c>
      <c r="BK632" s="172" t="s">
        <v>284</v>
      </c>
    </row>
    <row r="633" spans="53:63" x14ac:dyDescent="0.3">
      <c r="BA633" s="173">
        <v>624</v>
      </c>
      <c r="BB633" s="174">
        <v>135000</v>
      </c>
      <c r="BC633" s="174">
        <v>99000</v>
      </c>
      <c r="BD633" s="174">
        <v>110000</v>
      </c>
      <c r="BE633" s="174">
        <v>85000</v>
      </c>
      <c r="BF633" s="174">
        <v>99000</v>
      </c>
      <c r="BK633" s="172" t="s">
        <v>284</v>
      </c>
    </row>
    <row r="634" spans="53:63" x14ac:dyDescent="0.3">
      <c r="BA634" s="173">
        <v>625</v>
      </c>
      <c r="BB634" s="174">
        <v>135000</v>
      </c>
      <c r="BC634" s="174">
        <v>99000</v>
      </c>
      <c r="BD634" s="174">
        <v>110000</v>
      </c>
      <c r="BE634" s="174">
        <v>85000</v>
      </c>
      <c r="BF634" s="174">
        <v>99000</v>
      </c>
      <c r="BK634" s="172" t="s">
        <v>284</v>
      </c>
    </row>
    <row r="635" spans="53:63" x14ac:dyDescent="0.3">
      <c r="BA635" s="173">
        <v>626</v>
      </c>
      <c r="BB635" s="174">
        <v>135000</v>
      </c>
      <c r="BC635" s="174">
        <v>99000</v>
      </c>
      <c r="BD635" s="174">
        <v>110000</v>
      </c>
      <c r="BE635" s="174">
        <v>85000</v>
      </c>
      <c r="BF635" s="174">
        <v>99000</v>
      </c>
      <c r="BK635" s="172" t="s">
        <v>284</v>
      </c>
    </row>
    <row r="636" spans="53:63" x14ac:dyDescent="0.3">
      <c r="BA636" s="173">
        <v>627</v>
      </c>
      <c r="BB636" s="174">
        <v>135000</v>
      </c>
      <c r="BC636" s="174">
        <v>99000</v>
      </c>
      <c r="BD636" s="174">
        <v>110000</v>
      </c>
      <c r="BE636" s="174">
        <v>85000</v>
      </c>
      <c r="BF636" s="174">
        <v>99000</v>
      </c>
      <c r="BK636" s="172" t="s">
        <v>284</v>
      </c>
    </row>
    <row r="637" spans="53:63" x14ac:dyDescent="0.3">
      <c r="BA637" s="173">
        <v>628</v>
      </c>
      <c r="BB637" s="174">
        <v>135000</v>
      </c>
      <c r="BC637" s="174">
        <v>99000</v>
      </c>
      <c r="BD637" s="174">
        <v>110000</v>
      </c>
      <c r="BE637" s="174">
        <v>85000</v>
      </c>
      <c r="BF637" s="174">
        <v>99000</v>
      </c>
      <c r="BK637" s="172" t="s">
        <v>284</v>
      </c>
    </row>
    <row r="638" spans="53:63" x14ac:dyDescent="0.3">
      <c r="BA638" s="173">
        <v>629</v>
      </c>
      <c r="BB638" s="174">
        <v>135000</v>
      </c>
      <c r="BC638" s="174">
        <v>99000</v>
      </c>
      <c r="BD638" s="174">
        <v>110000</v>
      </c>
      <c r="BE638" s="174">
        <v>85000</v>
      </c>
      <c r="BF638" s="174">
        <v>99000</v>
      </c>
      <c r="BK638" s="172" t="s">
        <v>284</v>
      </c>
    </row>
    <row r="639" spans="53:63" x14ac:dyDescent="0.3">
      <c r="BA639" s="173">
        <v>630</v>
      </c>
      <c r="BB639" s="174">
        <v>135000</v>
      </c>
      <c r="BC639" s="174">
        <v>99000</v>
      </c>
      <c r="BD639" s="174">
        <v>110000</v>
      </c>
      <c r="BE639" s="174">
        <v>85000</v>
      </c>
      <c r="BF639" s="174">
        <v>99000</v>
      </c>
      <c r="BK639" s="172" t="s">
        <v>284</v>
      </c>
    </row>
    <row r="640" spans="53:63" x14ac:dyDescent="0.3">
      <c r="BA640" s="173">
        <v>631</v>
      </c>
      <c r="BB640" s="174">
        <v>135000</v>
      </c>
      <c r="BC640" s="174">
        <v>99000</v>
      </c>
      <c r="BD640" s="174">
        <v>110000</v>
      </c>
      <c r="BE640" s="174">
        <v>85000</v>
      </c>
      <c r="BF640" s="174">
        <v>99000</v>
      </c>
      <c r="BK640" s="172" t="s">
        <v>284</v>
      </c>
    </row>
    <row r="641" spans="53:63" x14ac:dyDescent="0.3">
      <c r="BA641" s="173">
        <v>632</v>
      </c>
      <c r="BB641" s="174">
        <v>135000</v>
      </c>
      <c r="BC641" s="174">
        <v>99000</v>
      </c>
      <c r="BD641" s="174">
        <v>110000</v>
      </c>
      <c r="BE641" s="174">
        <v>85000</v>
      </c>
      <c r="BF641" s="174">
        <v>99000</v>
      </c>
      <c r="BK641" s="172" t="s">
        <v>284</v>
      </c>
    </row>
    <row r="642" spans="53:63" x14ac:dyDescent="0.3">
      <c r="BA642" s="173">
        <v>633</v>
      </c>
      <c r="BB642" s="174">
        <v>135000</v>
      </c>
      <c r="BC642" s="174">
        <v>99000</v>
      </c>
      <c r="BD642" s="174">
        <v>110000</v>
      </c>
      <c r="BE642" s="174">
        <v>85000</v>
      </c>
      <c r="BF642" s="174">
        <v>99000</v>
      </c>
      <c r="BK642" s="172" t="s">
        <v>284</v>
      </c>
    </row>
    <row r="643" spans="53:63" x14ac:dyDescent="0.3">
      <c r="BA643" s="173">
        <v>634</v>
      </c>
      <c r="BB643" s="174">
        <v>135000</v>
      </c>
      <c r="BC643" s="174">
        <v>99000</v>
      </c>
      <c r="BD643" s="174">
        <v>110000</v>
      </c>
      <c r="BE643" s="174">
        <v>85000</v>
      </c>
      <c r="BF643" s="174">
        <v>99000</v>
      </c>
      <c r="BK643" s="172" t="s">
        <v>284</v>
      </c>
    </row>
    <row r="644" spans="53:63" x14ac:dyDescent="0.3">
      <c r="BA644" s="173">
        <v>635</v>
      </c>
      <c r="BB644" s="174">
        <v>135000</v>
      </c>
      <c r="BC644" s="174">
        <v>99000</v>
      </c>
      <c r="BD644" s="174">
        <v>110000</v>
      </c>
      <c r="BE644" s="174">
        <v>85000</v>
      </c>
      <c r="BF644" s="174">
        <v>99000</v>
      </c>
      <c r="BK644" s="172" t="s">
        <v>284</v>
      </c>
    </row>
    <row r="645" spans="53:63" x14ac:dyDescent="0.3">
      <c r="BA645" s="173">
        <v>636</v>
      </c>
      <c r="BB645" s="174">
        <v>135000</v>
      </c>
      <c r="BC645" s="174">
        <v>99000</v>
      </c>
      <c r="BD645" s="174">
        <v>110000</v>
      </c>
      <c r="BE645" s="174">
        <v>85000</v>
      </c>
      <c r="BF645" s="174">
        <v>99000</v>
      </c>
      <c r="BK645" s="172" t="s">
        <v>284</v>
      </c>
    </row>
    <row r="646" spans="53:63" x14ac:dyDescent="0.3">
      <c r="BA646" s="173">
        <v>637</v>
      </c>
      <c r="BB646" s="174">
        <v>135000</v>
      </c>
      <c r="BC646" s="174">
        <v>99000</v>
      </c>
      <c r="BD646" s="174">
        <v>110000</v>
      </c>
      <c r="BE646" s="174">
        <v>85000</v>
      </c>
      <c r="BF646" s="174">
        <v>99000</v>
      </c>
      <c r="BK646" s="172" t="s">
        <v>284</v>
      </c>
    </row>
    <row r="647" spans="53:63" x14ac:dyDescent="0.3">
      <c r="BA647" s="173">
        <v>638</v>
      </c>
      <c r="BB647" s="174">
        <v>135000</v>
      </c>
      <c r="BC647" s="174">
        <v>99000</v>
      </c>
      <c r="BD647" s="174">
        <v>110000</v>
      </c>
      <c r="BE647" s="174">
        <v>85000</v>
      </c>
      <c r="BF647" s="174">
        <v>99000</v>
      </c>
      <c r="BK647" s="172" t="s">
        <v>284</v>
      </c>
    </row>
    <row r="648" spans="53:63" x14ac:dyDescent="0.3">
      <c r="BA648" s="173">
        <v>639</v>
      </c>
      <c r="BB648" s="174">
        <v>135000</v>
      </c>
      <c r="BC648" s="174">
        <v>99000</v>
      </c>
      <c r="BD648" s="174">
        <v>110000</v>
      </c>
      <c r="BE648" s="174">
        <v>85000</v>
      </c>
      <c r="BF648" s="174">
        <v>99000</v>
      </c>
      <c r="BK648" s="172" t="s">
        <v>284</v>
      </c>
    </row>
    <row r="649" spans="53:63" x14ac:dyDescent="0.3">
      <c r="BA649" s="173">
        <v>640</v>
      </c>
      <c r="BB649" s="174">
        <v>135000</v>
      </c>
      <c r="BC649" s="174">
        <v>99000</v>
      </c>
      <c r="BD649" s="174">
        <v>110000</v>
      </c>
      <c r="BE649" s="174">
        <v>85000</v>
      </c>
      <c r="BF649" s="174">
        <v>99000</v>
      </c>
      <c r="BK649" s="172" t="s">
        <v>284</v>
      </c>
    </row>
    <row r="650" spans="53:63" x14ac:dyDescent="0.3">
      <c r="BA650" s="173">
        <v>641</v>
      </c>
      <c r="BB650" s="174">
        <v>135000</v>
      </c>
      <c r="BC650" s="174">
        <v>99000</v>
      </c>
      <c r="BD650" s="174">
        <v>110000</v>
      </c>
      <c r="BE650" s="174">
        <v>85000</v>
      </c>
      <c r="BF650" s="174">
        <v>99000</v>
      </c>
      <c r="BK650" s="172" t="s">
        <v>284</v>
      </c>
    </row>
    <row r="651" spans="53:63" x14ac:dyDescent="0.3">
      <c r="BA651" s="173">
        <v>642</v>
      </c>
      <c r="BB651" s="174">
        <v>135000</v>
      </c>
      <c r="BC651" s="174">
        <v>99000</v>
      </c>
      <c r="BD651" s="174">
        <v>110000</v>
      </c>
      <c r="BE651" s="174">
        <v>85000</v>
      </c>
      <c r="BF651" s="174">
        <v>99000</v>
      </c>
      <c r="BK651" s="172" t="s">
        <v>284</v>
      </c>
    </row>
    <row r="652" spans="53:63" x14ac:dyDescent="0.3">
      <c r="BA652" s="173">
        <v>643</v>
      </c>
      <c r="BB652" s="174">
        <v>135000</v>
      </c>
      <c r="BC652" s="174">
        <v>99000</v>
      </c>
      <c r="BD652" s="174">
        <v>110000</v>
      </c>
      <c r="BE652" s="174">
        <v>85000</v>
      </c>
      <c r="BF652" s="174">
        <v>99000</v>
      </c>
      <c r="BK652" s="172" t="s">
        <v>284</v>
      </c>
    </row>
    <row r="653" spans="53:63" x14ac:dyDescent="0.3">
      <c r="BA653" s="173">
        <v>644</v>
      </c>
      <c r="BB653" s="174">
        <v>135000</v>
      </c>
      <c r="BC653" s="174">
        <v>99000</v>
      </c>
      <c r="BD653" s="174">
        <v>110000</v>
      </c>
      <c r="BE653" s="174">
        <v>85000</v>
      </c>
      <c r="BF653" s="174">
        <v>99000</v>
      </c>
      <c r="BK653" s="172" t="s">
        <v>284</v>
      </c>
    </row>
    <row r="654" spans="53:63" x14ac:dyDescent="0.3">
      <c r="BA654" s="173">
        <v>645</v>
      </c>
      <c r="BB654" s="174">
        <v>135000</v>
      </c>
      <c r="BC654" s="174">
        <v>99000</v>
      </c>
      <c r="BD654" s="174">
        <v>110000</v>
      </c>
      <c r="BE654" s="174">
        <v>85000</v>
      </c>
      <c r="BF654" s="174">
        <v>99000</v>
      </c>
      <c r="BK654" s="172" t="s">
        <v>284</v>
      </c>
    </row>
    <row r="655" spans="53:63" x14ac:dyDescent="0.3">
      <c r="BA655" s="173">
        <v>646</v>
      </c>
      <c r="BB655" s="174">
        <v>135000</v>
      </c>
      <c r="BC655" s="174">
        <v>99000</v>
      </c>
      <c r="BD655" s="174">
        <v>110000</v>
      </c>
      <c r="BE655" s="174">
        <v>85000</v>
      </c>
      <c r="BF655" s="174">
        <v>99000</v>
      </c>
      <c r="BK655" s="172" t="s">
        <v>284</v>
      </c>
    </row>
    <row r="656" spans="53:63" x14ac:dyDescent="0.3">
      <c r="BA656" s="173">
        <v>647</v>
      </c>
      <c r="BB656" s="174">
        <v>135000</v>
      </c>
      <c r="BC656" s="174">
        <v>99000</v>
      </c>
      <c r="BD656" s="174">
        <v>110000</v>
      </c>
      <c r="BE656" s="174">
        <v>85000</v>
      </c>
      <c r="BF656" s="174">
        <v>99000</v>
      </c>
      <c r="BK656" s="172" t="s">
        <v>284</v>
      </c>
    </row>
    <row r="657" spans="53:63" x14ac:dyDescent="0.3">
      <c r="BA657" s="173">
        <v>648</v>
      </c>
      <c r="BB657" s="174">
        <v>135000</v>
      </c>
      <c r="BC657" s="174">
        <v>99000</v>
      </c>
      <c r="BD657" s="174">
        <v>110000</v>
      </c>
      <c r="BE657" s="174">
        <v>85000</v>
      </c>
      <c r="BF657" s="174">
        <v>99000</v>
      </c>
      <c r="BK657" s="172" t="s">
        <v>284</v>
      </c>
    </row>
    <row r="658" spans="53:63" x14ac:dyDescent="0.3">
      <c r="BA658" s="173">
        <v>649</v>
      </c>
      <c r="BB658" s="174">
        <v>135000</v>
      </c>
      <c r="BC658" s="174">
        <v>99000</v>
      </c>
      <c r="BD658" s="174">
        <v>110000</v>
      </c>
      <c r="BE658" s="174">
        <v>85000</v>
      </c>
      <c r="BF658" s="174">
        <v>99000</v>
      </c>
      <c r="BK658" s="172" t="s">
        <v>284</v>
      </c>
    </row>
    <row r="659" spans="53:63" x14ac:dyDescent="0.3">
      <c r="BA659" s="173">
        <v>650</v>
      </c>
      <c r="BB659" s="174">
        <v>135000</v>
      </c>
      <c r="BC659" s="174">
        <v>99000</v>
      </c>
      <c r="BD659" s="174">
        <v>110000</v>
      </c>
      <c r="BE659" s="174">
        <v>85000</v>
      </c>
      <c r="BF659" s="174">
        <v>99000</v>
      </c>
      <c r="BK659" s="172" t="s">
        <v>284</v>
      </c>
    </row>
    <row r="660" spans="53:63" x14ac:dyDescent="0.3">
      <c r="BA660" s="173">
        <v>651</v>
      </c>
      <c r="BB660" s="174">
        <v>135000</v>
      </c>
      <c r="BC660" s="174">
        <v>99000</v>
      </c>
      <c r="BD660" s="174">
        <v>110000</v>
      </c>
      <c r="BE660" s="174">
        <v>85000</v>
      </c>
      <c r="BF660" s="174">
        <v>99000</v>
      </c>
      <c r="BK660" s="172" t="s">
        <v>284</v>
      </c>
    </row>
    <row r="661" spans="53:63" x14ac:dyDescent="0.3">
      <c r="BA661" s="173">
        <v>652</v>
      </c>
      <c r="BB661" s="174">
        <v>135000</v>
      </c>
      <c r="BC661" s="174">
        <v>99000</v>
      </c>
      <c r="BD661" s="174">
        <v>110000</v>
      </c>
      <c r="BE661" s="174">
        <v>85000</v>
      </c>
      <c r="BF661" s="174">
        <v>99000</v>
      </c>
      <c r="BK661" s="172" t="s">
        <v>284</v>
      </c>
    </row>
    <row r="662" spans="53:63" x14ac:dyDescent="0.3">
      <c r="BA662" s="173">
        <v>653</v>
      </c>
      <c r="BB662" s="174">
        <v>135000</v>
      </c>
      <c r="BC662" s="174">
        <v>99000</v>
      </c>
      <c r="BD662" s="174">
        <v>110000</v>
      </c>
      <c r="BE662" s="174">
        <v>85000</v>
      </c>
      <c r="BF662" s="174">
        <v>99000</v>
      </c>
      <c r="BK662" s="172" t="s">
        <v>284</v>
      </c>
    </row>
    <row r="663" spans="53:63" x14ac:dyDescent="0.3">
      <c r="BA663" s="173">
        <v>654</v>
      </c>
      <c r="BB663" s="174">
        <v>135000</v>
      </c>
      <c r="BC663" s="174">
        <v>99000</v>
      </c>
      <c r="BD663" s="174">
        <v>110000</v>
      </c>
      <c r="BE663" s="174">
        <v>85000</v>
      </c>
      <c r="BF663" s="174">
        <v>99000</v>
      </c>
      <c r="BK663" s="172" t="s">
        <v>284</v>
      </c>
    </row>
    <row r="664" spans="53:63" x14ac:dyDescent="0.3">
      <c r="BA664" s="173">
        <v>655</v>
      </c>
      <c r="BB664" s="174">
        <v>135000</v>
      </c>
      <c r="BC664" s="174">
        <v>99000</v>
      </c>
      <c r="BD664" s="174">
        <v>110000</v>
      </c>
      <c r="BE664" s="174">
        <v>85000</v>
      </c>
      <c r="BF664" s="174">
        <v>99000</v>
      </c>
      <c r="BK664" s="172" t="s">
        <v>284</v>
      </c>
    </row>
    <row r="665" spans="53:63" x14ac:dyDescent="0.3">
      <c r="BA665" s="173">
        <v>656</v>
      </c>
      <c r="BB665" s="174">
        <v>135000</v>
      </c>
      <c r="BC665" s="174">
        <v>99000</v>
      </c>
      <c r="BD665" s="174">
        <v>110000</v>
      </c>
      <c r="BE665" s="174">
        <v>85000</v>
      </c>
      <c r="BF665" s="174">
        <v>99000</v>
      </c>
      <c r="BK665" s="172" t="s">
        <v>284</v>
      </c>
    </row>
    <row r="666" spans="53:63" x14ac:dyDescent="0.3">
      <c r="BA666" s="173">
        <v>657</v>
      </c>
      <c r="BB666" s="174">
        <v>135000</v>
      </c>
      <c r="BC666" s="174">
        <v>99000</v>
      </c>
      <c r="BD666" s="174">
        <v>110000</v>
      </c>
      <c r="BE666" s="174">
        <v>85000</v>
      </c>
      <c r="BF666" s="174">
        <v>99000</v>
      </c>
      <c r="BK666" s="172" t="s">
        <v>284</v>
      </c>
    </row>
    <row r="667" spans="53:63" x14ac:dyDescent="0.3">
      <c r="BA667" s="173">
        <v>658</v>
      </c>
      <c r="BB667" s="174">
        <v>135000</v>
      </c>
      <c r="BC667" s="174">
        <v>99000</v>
      </c>
      <c r="BD667" s="174">
        <v>110000</v>
      </c>
      <c r="BE667" s="174">
        <v>85000</v>
      </c>
      <c r="BF667" s="174">
        <v>99000</v>
      </c>
      <c r="BK667" s="172" t="s">
        <v>284</v>
      </c>
    </row>
    <row r="668" spans="53:63" x14ac:dyDescent="0.3">
      <c r="BA668" s="173">
        <v>659</v>
      </c>
      <c r="BB668" s="174">
        <v>135000</v>
      </c>
      <c r="BC668" s="174">
        <v>99000</v>
      </c>
      <c r="BD668" s="174">
        <v>110000</v>
      </c>
      <c r="BE668" s="174">
        <v>85000</v>
      </c>
      <c r="BF668" s="174">
        <v>99000</v>
      </c>
      <c r="BK668" s="172" t="s">
        <v>284</v>
      </c>
    </row>
    <row r="669" spans="53:63" x14ac:dyDescent="0.3">
      <c r="BA669" s="173">
        <v>660</v>
      </c>
      <c r="BB669" s="174">
        <v>135000</v>
      </c>
      <c r="BC669" s="174">
        <v>99000</v>
      </c>
      <c r="BD669" s="174">
        <v>110000</v>
      </c>
      <c r="BE669" s="174">
        <v>85000</v>
      </c>
      <c r="BF669" s="174">
        <v>99000</v>
      </c>
      <c r="BK669" s="172" t="s">
        <v>284</v>
      </c>
    </row>
    <row r="670" spans="53:63" x14ac:dyDescent="0.3">
      <c r="BA670" s="173">
        <v>661</v>
      </c>
      <c r="BB670" s="174">
        <v>135000</v>
      </c>
      <c r="BC670" s="174">
        <v>99000</v>
      </c>
      <c r="BD670" s="174">
        <v>110000</v>
      </c>
      <c r="BE670" s="174">
        <v>85000</v>
      </c>
      <c r="BF670" s="174">
        <v>99000</v>
      </c>
      <c r="BK670" s="172" t="s">
        <v>284</v>
      </c>
    </row>
    <row r="671" spans="53:63" x14ac:dyDescent="0.3">
      <c r="BA671" s="173">
        <v>662</v>
      </c>
      <c r="BB671" s="174">
        <v>135000</v>
      </c>
      <c r="BC671" s="174">
        <v>99000</v>
      </c>
      <c r="BD671" s="174">
        <v>110000</v>
      </c>
      <c r="BE671" s="174">
        <v>85000</v>
      </c>
      <c r="BF671" s="174">
        <v>99000</v>
      </c>
      <c r="BK671" s="172" t="s">
        <v>284</v>
      </c>
    </row>
    <row r="672" spans="53:63" x14ac:dyDescent="0.3">
      <c r="BA672" s="173">
        <v>663</v>
      </c>
      <c r="BB672" s="174">
        <v>135000</v>
      </c>
      <c r="BC672" s="174">
        <v>99000</v>
      </c>
      <c r="BD672" s="174">
        <v>110000</v>
      </c>
      <c r="BE672" s="174">
        <v>85000</v>
      </c>
      <c r="BF672" s="174">
        <v>99000</v>
      </c>
      <c r="BK672" s="172" t="s">
        <v>284</v>
      </c>
    </row>
    <row r="673" spans="53:63" x14ac:dyDescent="0.3">
      <c r="BA673" s="173">
        <v>664</v>
      </c>
      <c r="BB673" s="174">
        <v>135000</v>
      </c>
      <c r="BC673" s="174">
        <v>99000</v>
      </c>
      <c r="BD673" s="174">
        <v>110000</v>
      </c>
      <c r="BE673" s="174">
        <v>85000</v>
      </c>
      <c r="BF673" s="174">
        <v>99000</v>
      </c>
      <c r="BK673" s="172" t="s">
        <v>284</v>
      </c>
    </row>
    <row r="674" spans="53:63" x14ac:dyDescent="0.3">
      <c r="BA674" s="173">
        <v>665</v>
      </c>
      <c r="BB674" s="174">
        <v>135000</v>
      </c>
      <c r="BC674" s="174">
        <v>99000</v>
      </c>
      <c r="BD674" s="174">
        <v>110000</v>
      </c>
      <c r="BE674" s="174">
        <v>85000</v>
      </c>
      <c r="BF674" s="174">
        <v>99000</v>
      </c>
      <c r="BK674" s="172" t="s">
        <v>284</v>
      </c>
    </row>
    <row r="675" spans="53:63" x14ac:dyDescent="0.3">
      <c r="BA675" s="173">
        <v>666</v>
      </c>
      <c r="BB675" s="174">
        <v>135000</v>
      </c>
      <c r="BC675" s="174">
        <v>99000</v>
      </c>
      <c r="BD675" s="174">
        <v>110000</v>
      </c>
      <c r="BE675" s="174">
        <v>85000</v>
      </c>
      <c r="BF675" s="174">
        <v>99000</v>
      </c>
      <c r="BK675" s="172" t="s">
        <v>284</v>
      </c>
    </row>
    <row r="676" spans="53:63" x14ac:dyDescent="0.3">
      <c r="BA676" s="173">
        <v>667</v>
      </c>
      <c r="BB676" s="174">
        <v>135000</v>
      </c>
      <c r="BC676" s="174">
        <v>99000</v>
      </c>
      <c r="BD676" s="174">
        <v>110000</v>
      </c>
      <c r="BE676" s="174">
        <v>85000</v>
      </c>
      <c r="BF676" s="174">
        <v>99000</v>
      </c>
      <c r="BK676" s="172" t="s">
        <v>284</v>
      </c>
    </row>
    <row r="677" spans="53:63" x14ac:dyDescent="0.3">
      <c r="BA677" s="173">
        <v>668</v>
      </c>
      <c r="BB677" s="174">
        <v>135000</v>
      </c>
      <c r="BC677" s="174">
        <v>99000</v>
      </c>
      <c r="BD677" s="174">
        <v>110000</v>
      </c>
      <c r="BE677" s="174">
        <v>85000</v>
      </c>
      <c r="BF677" s="174">
        <v>99000</v>
      </c>
      <c r="BK677" s="172" t="s">
        <v>284</v>
      </c>
    </row>
    <row r="678" spans="53:63" x14ac:dyDescent="0.3">
      <c r="BA678" s="173">
        <v>669</v>
      </c>
      <c r="BB678" s="174">
        <v>135000</v>
      </c>
      <c r="BC678" s="174">
        <v>99000</v>
      </c>
      <c r="BD678" s="174">
        <v>110000</v>
      </c>
      <c r="BE678" s="174">
        <v>85000</v>
      </c>
      <c r="BF678" s="174">
        <v>99000</v>
      </c>
      <c r="BK678" s="172" t="s">
        <v>284</v>
      </c>
    </row>
    <row r="679" spans="53:63" x14ac:dyDescent="0.3">
      <c r="BA679" s="173">
        <v>670</v>
      </c>
      <c r="BB679" s="174">
        <v>135000</v>
      </c>
      <c r="BC679" s="174">
        <v>99000</v>
      </c>
      <c r="BD679" s="174">
        <v>110000</v>
      </c>
      <c r="BE679" s="174">
        <v>85000</v>
      </c>
      <c r="BF679" s="174">
        <v>99000</v>
      </c>
      <c r="BK679" s="172" t="s">
        <v>284</v>
      </c>
    </row>
    <row r="680" spans="53:63" x14ac:dyDescent="0.3">
      <c r="BA680" s="173">
        <v>671</v>
      </c>
      <c r="BB680" s="174">
        <v>135000</v>
      </c>
      <c r="BC680" s="174">
        <v>99000</v>
      </c>
      <c r="BD680" s="174">
        <v>110000</v>
      </c>
      <c r="BE680" s="174">
        <v>85000</v>
      </c>
      <c r="BF680" s="174">
        <v>99000</v>
      </c>
      <c r="BK680" s="172" t="s">
        <v>284</v>
      </c>
    </row>
    <row r="681" spans="53:63" x14ac:dyDescent="0.3">
      <c r="BA681" s="173">
        <v>672</v>
      </c>
      <c r="BB681" s="174">
        <v>135000</v>
      </c>
      <c r="BC681" s="174">
        <v>99000</v>
      </c>
      <c r="BD681" s="174">
        <v>110000</v>
      </c>
      <c r="BE681" s="174">
        <v>85000</v>
      </c>
      <c r="BF681" s="174">
        <v>99000</v>
      </c>
      <c r="BK681" s="172" t="s">
        <v>284</v>
      </c>
    </row>
    <row r="682" spans="53:63" x14ac:dyDescent="0.3">
      <c r="BA682" s="173">
        <v>673</v>
      </c>
      <c r="BB682" s="174">
        <v>135000</v>
      </c>
      <c r="BC682" s="174">
        <v>99000</v>
      </c>
      <c r="BD682" s="174">
        <v>110000</v>
      </c>
      <c r="BE682" s="174">
        <v>85000</v>
      </c>
      <c r="BF682" s="174">
        <v>99000</v>
      </c>
      <c r="BK682" s="172" t="s">
        <v>284</v>
      </c>
    </row>
    <row r="683" spans="53:63" x14ac:dyDescent="0.3">
      <c r="BA683" s="173">
        <v>674</v>
      </c>
      <c r="BB683" s="174">
        <v>135000</v>
      </c>
      <c r="BC683" s="174">
        <v>99000</v>
      </c>
      <c r="BD683" s="174">
        <v>110000</v>
      </c>
      <c r="BE683" s="174">
        <v>85000</v>
      </c>
      <c r="BF683" s="174">
        <v>99000</v>
      </c>
      <c r="BK683" s="172" t="s">
        <v>284</v>
      </c>
    </row>
    <row r="684" spans="53:63" x14ac:dyDescent="0.3">
      <c r="BA684" s="173">
        <v>675</v>
      </c>
      <c r="BB684" s="174">
        <v>135000</v>
      </c>
      <c r="BC684" s="174">
        <v>99000</v>
      </c>
      <c r="BD684" s="174">
        <v>110000</v>
      </c>
      <c r="BE684" s="174">
        <v>85000</v>
      </c>
      <c r="BF684" s="174">
        <v>99000</v>
      </c>
      <c r="BK684" s="172" t="s">
        <v>284</v>
      </c>
    </row>
    <row r="685" spans="53:63" x14ac:dyDescent="0.3">
      <c r="BA685" s="173">
        <v>676</v>
      </c>
      <c r="BB685" s="174">
        <v>135000</v>
      </c>
      <c r="BC685" s="174">
        <v>99000</v>
      </c>
      <c r="BD685" s="174">
        <v>110000</v>
      </c>
      <c r="BE685" s="174">
        <v>85000</v>
      </c>
      <c r="BF685" s="174">
        <v>99000</v>
      </c>
      <c r="BK685" s="172" t="s">
        <v>284</v>
      </c>
    </row>
    <row r="686" spans="53:63" x14ac:dyDescent="0.3">
      <c r="BA686" s="173">
        <v>677</v>
      </c>
      <c r="BB686" s="174">
        <v>135000</v>
      </c>
      <c r="BC686" s="174">
        <v>99000</v>
      </c>
      <c r="BD686" s="174">
        <v>110000</v>
      </c>
      <c r="BE686" s="174">
        <v>85000</v>
      </c>
      <c r="BF686" s="174">
        <v>99000</v>
      </c>
      <c r="BK686" s="172" t="s">
        <v>284</v>
      </c>
    </row>
    <row r="687" spans="53:63" x14ac:dyDescent="0.3">
      <c r="BA687" s="173">
        <v>678</v>
      </c>
      <c r="BB687" s="174">
        <v>135000</v>
      </c>
      <c r="BC687" s="174">
        <v>99000</v>
      </c>
      <c r="BD687" s="174">
        <v>110000</v>
      </c>
      <c r="BE687" s="174">
        <v>85000</v>
      </c>
      <c r="BF687" s="174">
        <v>99000</v>
      </c>
      <c r="BK687" s="172" t="s">
        <v>284</v>
      </c>
    </row>
    <row r="688" spans="53:63" x14ac:dyDescent="0.3">
      <c r="BA688" s="173">
        <v>679</v>
      </c>
      <c r="BB688" s="174">
        <v>135000</v>
      </c>
      <c r="BC688" s="174">
        <v>99000</v>
      </c>
      <c r="BD688" s="174">
        <v>110000</v>
      </c>
      <c r="BE688" s="174">
        <v>85000</v>
      </c>
      <c r="BF688" s="174">
        <v>99000</v>
      </c>
      <c r="BK688" s="172" t="s">
        <v>284</v>
      </c>
    </row>
    <row r="689" spans="53:63" x14ac:dyDescent="0.3">
      <c r="BA689" s="173">
        <v>680</v>
      </c>
      <c r="BB689" s="174">
        <v>135000</v>
      </c>
      <c r="BC689" s="174">
        <v>99000</v>
      </c>
      <c r="BD689" s="174">
        <v>110000</v>
      </c>
      <c r="BE689" s="174">
        <v>85000</v>
      </c>
      <c r="BF689" s="174">
        <v>99000</v>
      </c>
      <c r="BK689" s="172" t="s">
        <v>284</v>
      </c>
    </row>
    <row r="690" spans="53:63" x14ac:dyDescent="0.3">
      <c r="BA690" s="173">
        <v>681</v>
      </c>
      <c r="BB690" s="174">
        <v>135000</v>
      </c>
      <c r="BC690" s="174">
        <v>99000</v>
      </c>
      <c r="BD690" s="174">
        <v>110000</v>
      </c>
      <c r="BE690" s="174">
        <v>85000</v>
      </c>
      <c r="BF690" s="174">
        <v>99000</v>
      </c>
      <c r="BK690" s="172" t="s">
        <v>284</v>
      </c>
    </row>
    <row r="691" spans="53:63" x14ac:dyDescent="0.3">
      <c r="BA691" s="173">
        <v>682</v>
      </c>
      <c r="BB691" s="174">
        <v>135000</v>
      </c>
      <c r="BC691" s="174">
        <v>99000</v>
      </c>
      <c r="BD691" s="174">
        <v>110000</v>
      </c>
      <c r="BE691" s="174">
        <v>85000</v>
      </c>
      <c r="BF691" s="174">
        <v>99000</v>
      </c>
      <c r="BK691" s="172" t="s">
        <v>284</v>
      </c>
    </row>
    <row r="692" spans="53:63" x14ac:dyDescent="0.3">
      <c r="BA692" s="173">
        <v>683</v>
      </c>
      <c r="BB692" s="174">
        <v>135000</v>
      </c>
      <c r="BC692" s="174">
        <v>99000</v>
      </c>
      <c r="BD692" s="174">
        <v>110000</v>
      </c>
      <c r="BE692" s="174">
        <v>85000</v>
      </c>
      <c r="BF692" s="174">
        <v>99000</v>
      </c>
      <c r="BK692" s="172" t="s">
        <v>284</v>
      </c>
    </row>
    <row r="693" spans="53:63" x14ac:dyDescent="0.3">
      <c r="BA693" s="173">
        <v>684</v>
      </c>
      <c r="BB693" s="174">
        <v>135000</v>
      </c>
      <c r="BC693" s="174">
        <v>99000</v>
      </c>
      <c r="BD693" s="174">
        <v>110000</v>
      </c>
      <c r="BE693" s="174">
        <v>85000</v>
      </c>
      <c r="BF693" s="174">
        <v>99000</v>
      </c>
      <c r="BK693" s="172" t="s">
        <v>284</v>
      </c>
    </row>
    <row r="694" spans="53:63" x14ac:dyDescent="0.3">
      <c r="BA694" s="173">
        <v>685</v>
      </c>
      <c r="BB694" s="174">
        <v>135000</v>
      </c>
      <c r="BC694" s="174">
        <v>99000</v>
      </c>
      <c r="BD694" s="174">
        <v>110000</v>
      </c>
      <c r="BE694" s="174">
        <v>85000</v>
      </c>
      <c r="BF694" s="174">
        <v>99000</v>
      </c>
      <c r="BK694" s="172" t="s">
        <v>284</v>
      </c>
    </row>
    <row r="695" spans="53:63" x14ac:dyDescent="0.3">
      <c r="BA695" s="173">
        <v>686</v>
      </c>
      <c r="BB695" s="174">
        <v>135000</v>
      </c>
      <c r="BC695" s="174">
        <v>99000</v>
      </c>
      <c r="BD695" s="174">
        <v>110000</v>
      </c>
      <c r="BE695" s="174">
        <v>85000</v>
      </c>
      <c r="BF695" s="174">
        <v>99000</v>
      </c>
      <c r="BK695" s="172" t="s">
        <v>284</v>
      </c>
    </row>
    <row r="696" spans="53:63" x14ac:dyDescent="0.3">
      <c r="BA696" s="173">
        <v>687</v>
      </c>
      <c r="BB696" s="174">
        <v>135000</v>
      </c>
      <c r="BC696" s="174">
        <v>99000</v>
      </c>
      <c r="BD696" s="174">
        <v>110000</v>
      </c>
      <c r="BE696" s="174">
        <v>85000</v>
      </c>
      <c r="BF696" s="174">
        <v>99000</v>
      </c>
      <c r="BK696" s="172" t="s">
        <v>284</v>
      </c>
    </row>
    <row r="697" spans="53:63" x14ac:dyDescent="0.3">
      <c r="BA697" s="173">
        <v>688</v>
      </c>
      <c r="BB697" s="174">
        <v>135000</v>
      </c>
      <c r="BC697" s="174">
        <v>99000</v>
      </c>
      <c r="BD697" s="174">
        <v>110000</v>
      </c>
      <c r="BE697" s="174">
        <v>85000</v>
      </c>
      <c r="BF697" s="174">
        <v>99000</v>
      </c>
      <c r="BK697" s="172" t="s">
        <v>284</v>
      </c>
    </row>
    <row r="698" spans="53:63" x14ac:dyDescent="0.3">
      <c r="BA698" s="173">
        <v>689</v>
      </c>
      <c r="BB698" s="174">
        <v>135000</v>
      </c>
      <c r="BC698" s="174">
        <v>99000</v>
      </c>
      <c r="BD698" s="174">
        <v>110000</v>
      </c>
      <c r="BE698" s="174">
        <v>85000</v>
      </c>
      <c r="BF698" s="174">
        <v>99000</v>
      </c>
      <c r="BK698" s="172" t="s">
        <v>284</v>
      </c>
    </row>
    <row r="699" spans="53:63" x14ac:dyDescent="0.3">
      <c r="BA699" s="173">
        <v>690</v>
      </c>
      <c r="BB699" s="174">
        <v>135000</v>
      </c>
      <c r="BC699" s="174">
        <v>99000</v>
      </c>
      <c r="BD699" s="174">
        <v>110000</v>
      </c>
      <c r="BE699" s="174">
        <v>85000</v>
      </c>
      <c r="BF699" s="174">
        <v>99000</v>
      </c>
      <c r="BK699" s="172" t="s">
        <v>284</v>
      </c>
    </row>
    <row r="700" spans="53:63" x14ac:dyDescent="0.3">
      <c r="BA700" s="173">
        <v>691</v>
      </c>
      <c r="BB700" s="174">
        <v>135000</v>
      </c>
      <c r="BC700" s="174">
        <v>99000</v>
      </c>
      <c r="BD700" s="174">
        <v>110000</v>
      </c>
      <c r="BE700" s="174">
        <v>85000</v>
      </c>
      <c r="BF700" s="174">
        <v>99000</v>
      </c>
      <c r="BK700" s="172" t="s">
        <v>284</v>
      </c>
    </row>
    <row r="701" spans="53:63" x14ac:dyDescent="0.3">
      <c r="BA701" s="173">
        <v>692</v>
      </c>
      <c r="BB701" s="174">
        <v>135000</v>
      </c>
      <c r="BC701" s="174">
        <v>99000</v>
      </c>
      <c r="BD701" s="174">
        <v>110000</v>
      </c>
      <c r="BE701" s="174">
        <v>85000</v>
      </c>
      <c r="BF701" s="174">
        <v>99000</v>
      </c>
      <c r="BK701" s="172" t="s">
        <v>284</v>
      </c>
    </row>
    <row r="702" spans="53:63" x14ac:dyDescent="0.3">
      <c r="BA702" s="173">
        <v>693</v>
      </c>
      <c r="BB702" s="174">
        <v>135000</v>
      </c>
      <c r="BC702" s="174">
        <v>99000</v>
      </c>
      <c r="BD702" s="174">
        <v>110000</v>
      </c>
      <c r="BE702" s="174">
        <v>85000</v>
      </c>
      <c r="BF702" s="174">
        <v>99000</v>
      </c>
      <c r="BK702" s="172" t="s">
        <v>284</v>
      </c>
    </row>
    <row r="703" spans="53:63" x14ac:dyDescent="0.3">
      <c r="BA703" s="173">
        <v>694</v>
      </c>
      <c r="BB703" s="174">
        <v>135000</v>
      </c>
      <c r="BC703" s="174">
        <v>99000</v>
      </c>
      <c r="BD703" s="174">
        <v>110000</v>
      </c>
      <c r="BE703" s="174">
        <v>85000</v>
      </c>
      <c r="BF703" s="174">
        <v>99000</v>
      </c>
      <c r="BK703" s="172" t="s">
        <v>284</v>
      </c>
    </row>
    <row r="704" spans="53:63" x14ac:dyDescent="0.3">
      <c r="BA704" s="173">
        <v>695</v>
      </c>
      <c r="BB704" s="174">
        <v>135000</v>
      </c>
      <c r="BC704" s="174">
        <v>99000</v>
      </c>
      <c r="BD704" s="174">
        <v>110000</v>
      </c>
      <c r="BE704" s="174">
        <v>85000</v>
      </c>
      <c r="BF704" s="174">
        <v>99000</v>
      </c>
      <c r="BK704" s="172" t="s">
        <v>284</v>
      </c>
    </row>
    <row r="705" spans="53:63" x14ac:dyDescent="0.3">
      <c r="BA705" s="173">
        <v>696</v>
      </c>
      <c r="BB705" s="174">
        <v>135000</v>
      </c>
      <c r="BC705" s="174">
        <v>99000</v>
      </c>
      <c r="BD705" s="174">
        <v>110000</v>
      </c>
      <c r="BE705" s="174">
        <v>85000</v>
      </c>
      <c r="BF705" s="174">
        <v>99000</v>
      </c>
      <c r="BK705" s="172" t="s">
        <v>284</v>
      </c>
    </row>
    <row r="706" spans="53:63" x14ac:dyDescent="0.3">
      <c r="BA706" s="173">
        <v>697</v>
      </c>
      <c r="BB706" s="174">
        <v>135000</v>
      </c>
      <c r="BC706" s="174">
        <v>99000</v>
      </c>
      <c r="BD706" s="174">
        <v>110000</v>
      </c>
      <c r="BE706" s="174">
        <v>85000</v>
      </c>
      <c r="BF706" s="174">
        <v>99000</v>
      </c>
      <c r="BK706" s="172" t="s">
        <v>284</v>
      </c>
    </row>
    <row r="707" spans="53:63" x14ac:dyDescent="0.3">
      <c r="BA707" s="173">
        <v>698</v>
      </c>
      <c r="BB707" s="174">
        <v>135000</v>
      </c>
      <c r="BC707" s="174">
        <v>99000</v>
      </c>
      <c r="BD707" s="174">
        <v>110000</v>
      </c>
      <c r="BE707" s="174">
        <v>85000</v>
      </c>
      <c r="BF707" s="174">
        <v>99000</v>
      </c>
      <c r="BK707" s="172" t="s">
        <v>284</v>
      </c>
    </row>
    <row r="708" spans="53:63" x14ac:dyDescent="0.3">
      <c r="BA708" s="173">
        <v>699</v>
      </c>
      <c r="BB708" s="174">
        <v>135000</v>
      </c>
      <c r="BC708" s="174">
        <v>99000</v>
      </c>
      <c r="BD708" s="174">
        <v>110000</v>
      </c>
      <c r="BE708" s="174">
        <v>85000</v>
      </c>
      <c r="BF708" s="174">
        <v>99000</v>
      </c>
      <c r="BK708" s="172" t="s">
        <v>284</v>
      </c>
    </row>
    <row r="709" spans="53:63" x14ac:dyDescent="0.3">
      <c r="BA709" s="173">
        <v>700</v>
      </c>
      <c r="BB709" s="174">
        <v>135000</v>
      </c>
      <c r="BC709" s="174">
        <v>99000</v>
      </c>
      <c r="BD709" s="174">
        <v>110000</v>
      </c>
      <c r="BE709" s="174">
        <v>85000</v>
      </c>
      <c r="BF709" s="174">
        <v>99000</v>
      </c>
      <c r="BK709" s="172" t="s">
        <v>284</v>
      </c>
    </row>
    <row r="710" spans="53:63" x14ac:dyDescent="0.3">
      <c r="BA710" s="173">
        <v>701</v>
      </c>
      <c r="BB710" s="174">
        <v>135000</v>
      </c>
      <c r="BC710" s="174">
        <v>99000</v>
      </c>
      <c r="BD710" s="174">
        <v>110000</v>
      </c>
      <c r="BE710" s="174">
        <v>85000</v>
      </c>
      <c r="BF710" s="174">
        <v>99000</v>
      </c>
      <c r="BK710" s="172" t="s">
        <v>284</v>
      </c>
    </row>
    <row r="711" spans="53:63" x14ac:dyDescent="0.3">
      <c r="BA711" s="173">
        <v>702</v>
      </c>
      <c r="BB711" s="174">
        <v>135000</v>
      </c>
      <c r="BC711" s="174">
        <v>99000</v>
      </c>
      <c r="BD711" s="174">
        <v>110000</v>
      </c>
      <c r="BE711" s="174">
        <v>85000</v>
      </c>
      <c r="BF711" s="174">
        <v>99000</v>
      </c>
      <c r="BK711" s="172" t="s">
        <v>284</v>
      </c>
    </row>
    <row r="712" spans="53:63" x14ac:dyDescent="0.3">
      <c r="BA712" s="173">
        <v>703</v>
      </c>
      <c r="BB712" s="174">
        <v>135000</v>
      </c>
      <c r="BC712" s="174">
        <v>99000</v>
      </c>
      <c r="BD712" s="174">
        <v>110000</v>
      </c>
      <c r="BE712" s="174">
        <v>85000</v>
      </c>
      <c r="BF712" s="174">
        <v>99000</v>
      </c>
      <c r="BK712" s="172" t="s">
        <v>284</v>
      </c>
    </row>
    <row r="713" spans="53:63" x14ac:dyDescent="0.3">
      <c r="BA713" s="173">
        <v>704</v>
      </c>
      <c r="BB713" s="174">
        <v>135000</v>
      </c>
      <c r="BC713" s="174">
        <v>99000</v>
      </c>
      <c r="BD713" s="174">
        <v>110000</v>
      </c>
      <c r="BE713" s="174">
        <v>85000</v>
      </c>
      <c r="BF713" s="174">
        <v>99000</v>
      </c>
      <c r="BK713" s="172" t="s">
        <v>284</v>
      </c>
    </row>
    <row r="714" spans="53:63" x14ac:dyDescent="0.3">
      <c r="BA714" s="173">
        <v>705</v>
      </c>
      <c r="BB714" s="174">
        <v>135000</v>
      </c>
      <c r="BC714" s="174">
        <v>99000</v>
      </c>
      <c r="BD714" s="174">
        <v>110000</v>
      </c>
      <c r="BE714" s="174">
        <v>85000</v>
      </c>
      <c r="BF714" s="174">
        <v>99000</v>
      </c>
      <c r="BK714" s="172" t="s">
        <v>284</v>
      </c>
    </row>
    <row r="715" spans="53:63" x14ac:dyDescent="0.3">
      <c r="BA715" s="173">
        <v>706</v>
      </c>
      <c r="BB715" s="174">
        <v>135000</v>
      </c>
      <c r="BC715" s="174">
        <v>99000</v>
      </c>
      <c r="BD715" s="174">
        <v>110000</v>
      </c>
      <c r="BE715" s="174">
        <v>85000</v>
      </c>
      <c r="BF715" s="174">
        <v>99000</v>
      </c>
      <c r="BK715" s="172" t="s">
        <v>284</v>
      </c>
    </row>
    <row r="716" spans="53:63" x14ac:dyDescent="0.3">
      <c r="BA716" s="173">
        <v>707</v>
      </c>
      <c r="BB716" s="174">
        <v>135000</v>
      </c>
      <c r="BC716" s="174">
        <v>99000</v>
      </c>
      <c r="BD716" s="174">
        <v>110000</v>
      </c>
      <c r="BE716" s="174">
        <v>85000</v>
      </c>
      <c r="BF716" s="174">
        <v>99000</v>
      </c>
      <c r="BK716" s="172" t="s">
        <v>284</v>
      </c>
    </row>
    <row r="717" spans="53:63" x14ac:dyDescent="0.3">
      <c r="BA717" s="173">
        <v>708</v>
      </c>
      <c r="BB717" s="174">
        <v>135000</v>
      </c>
      <c r="BC717" s="174">
        <v>99000</v>
      </c>
      <c r="BD717" s="174">
        <v>110000</v>
      </c>
      <c r="BE717" s="174">
        <v>85000</v>
      </c>
      <c r="BF717" s="174">
        <v>99000</v>
      </c>
      <c r="BK717" s="172" t="s">
        <v>284</v>
      </c>
    </row>
    <row r="718" spans="53:63" x14ac:dyDescent="0.3">
      <c r="BA718" s="173">
        <v>709</v>
      </c>
      <c r="BB718" s="174">
        <v>135000</v>
      </c>
      <c r="BC718" s="174">
        <v>99000</v>
      </c>
      <c r="BD718" s="174">
        <v>110000</v>
      </c>
      <c r="BE718" s="174">
        <v>85000</v>
      </c>
      <c r="BF718" s="174">
        <v>99000</v>
      </c>
      <c r="BK718" s="172" t="s">
        <v>284</v>
      </c>
    </row>
    <row r="719" spans="53:63" x14ac:dyDescent="0.3">
      <c r="BA719" s="173">
        <v>710</v>
      </c>
      <c r="BB719" s="174">
        <v>135000</v>
      </c>
      <c r="BC719" s="174">
        <v>99000</v>
      </c>
      <c r="BD719" s="174">
        <v>110000</v>
      </c>
      <c r="BE719" s="174">
        <v>85000</v>
      </c>
      <c r="BF719" s="174">
        <v>99000</v>
      </c>
      <c r="BK719" s="172" t="s">
        <v>284</v>
      </c>
    </row>
    <row r="720" spans="53:63" x14ac:dyDescent="0.3">
      <c r="BA720" s="173">
        <v>711</v>
      </c>
      <c r="BB720" s="174">
        <v>135000</v>
      </c>
      <c r="BC720" s="174">
        <v>99000</v>
      </c>
      <c r="BD720" s="174">
        <v>110000</v>
      </c>
      <c r="BE720" s="174">
        <v>85000</v>
      </c>
      <c r="BF720" s="174">
        <v>99000</v>
      </c>
      <c r="BK720" s="172" t="s">
        <v>284</v>
      </c>
    </row>
    <row r="721" spans="53:63" x14ac:dyDescent="0.3">
      <c r="BA721" s="173">
        <v>712</v>
      </c>
      <c r="BB721" s="174">
        <v>135000</v>
      </c>
      <c r="BC721" s="174">
        <v>99000</v>
      </c>
      <c r="BD721" s="174">
        <v>110000</v>
      </c>
      <c r="BE721" s="174">
        <v>85000</v>
      </c>
      <c r="BF721" s="174">
        <v>99000</v>
      </c>
      <c r="BK721" s="172" t="s">
        <v>284</v>
      </c>
    </row>
    <row r="722" spans="53:63" x14ac:dyDescent="0.3">
      <c r="BA722" s="173">
        <v>713</v>
      </c>
      <c r="BB722" s="174">
        <v>135000</v>
      </c>
      <c r="BC722" s="174">
        <v>99000</v>
      </c>
      <c r="BD722" s="174">
        <v>110000</v>
      </c>
      <c r="BE722" s="174">
        <v>85000</v>
      </c>
      <c r="BF722" s="174">
        <v>99000</v>
      </c>
      <c r="BK722" s="172" t="s">
        <v>284</v>
      </c>
    </row>
    <row r="723" spans="53:63" x14ac:dyDescent="0.3">
      <c r="BA723" s="173">
        <v>714</v>
      </c>
      <c r="BB723" s="174">
        <v>135000</v>
      </c>
      <c r="BC723" s="174">
        <v>99000</v>
      </c>
      <c r="BD723" s="174">
        <v>110000</v>
      </c>
      <c r="BE723" s="174">
        <v>85000</v>
      </c>
      <c r="BF723" s="174">
        <v>99000</v>
      </c>
      <c r="BK723" s="172" t="s">
        <v>284</v>
      </c>
    </row>
    <row r="724" spans="53:63" x14ac:dyDescent="0.3">
      <c r="BA724" s="173">
        <v>715</v>
      </c>
      <c r="BB724" s="174">
        <v>135000</v>
      </c>
      <c r="BC724" s="174">
        <v>99000</v>
      </c>
      <c r="BD724" s="174">
        <v>110000</v>
      </c>
      <c r="BE724" s="174">
        <v>85000</v>
      </c>
      <c r="BF724" s="174">
        <v>99000</v>
      </c>
      <c r="BK724" s="172" t="s">
        <v>284</v>
      </c>
    </row>
    <row r="725" spans="53:63" x14ac:dyDescent="0.3">
      <c r="BA725" s="173">
        <v>716</v>
      </c>
      <c r="BB725" s="174">
        <v>135000</v>
      </c>
      <c r="BC725" s="174">
        <v>99000</v>
      </c>
      <c r="BD725" s="174">
        <v>110000</v>
      </c>
      <c r="BE725" s="174">
        <v>85000</v>
      </c>
      <c r="BF725" s="174">
        <v>99000</v>
      </c>
      <c r="BK725" s="172" t="s">
        <v>284</v>
      </c>
    </row>
    <row r="726" spans="53:63" x14ac:dyDescent="0.3">
      <c r="BA726" s="173">
        <v>717</v>
      </c>
      <c r="BB726" s="174">
        <v>135000</v>
      </c>
      <c r="BC726" s="174">
        <v>99000</v>
      </c>
      <c r="BD726" s="174">
        <v>110000</v>
      </c>
      <c r="BE726" s="174">
        <v>85000</v>
      </c>
      <c r="BF726" s="174">
        <v>99000</v>
      </c>
      <c r="BK726" s="172" t="s">
        <v>284</v>
      </c>
    </row>
    <row r="727" spans="53:63" x14ac:dyDescent="0.3">
      <c r="BA727" s="173">
        <v>718</v>
      </c>
      <c r="BB727" s="174">
        <v>135000</v>
      </c>
      <c r="BC727" s="174">
        <v>99000</v>
      </c>
      <c r="BD727" s="174">
        <v>110000</v>
      </c>
      <c r="BE727" s="174">
        <v>85000</v>
      </c>
      <c r="BF727" s="174">
        <v>99000</v>
      </c>
      <c r="BK727" s="172" t="s">
        <v>284</v>
      </c>
    </row>
    <row r="728" spans="53:63" x14ac:dyDescent="0.3">
      <c r="BA728" s="173">
        <v>719</v>
      </c>
      <c r="BB728" s="174">
        <v>135000</v>
      </c>
      <c r="BC728" s="174">
        <v>99000</v>
      </c>
      <c r="BD728" s="174">
        <v>110000</v>
      </c>
      <c r="BE728" s="174">
        <v>85000</v>
      </c>
      <c r="BF728" s="174">
        <v>99000</v>
      </c>
      <c r="BK728" s="172" t="s">
        <v>284</v>
      </c>
    </row>
    <row r="729" spans="53:63" x14ac:dyDescent="0.3">
      <c r="BA729" s="173">
        <v>720</v>
      </c>
      <c r="BB729" s="174">
        <v>135000</v>
      </c>
      <c r="BC729" s="174">
        <v>99000</v>
      </c>
      <c r="BD729" s="174">
        <v>110000</v>
      </c>
      <c r="BE729" s="174">
        <v>85000</v>
      </c>
      <c r="BF729" s="174">
        <v>99000</v>
      </c>
      <c r="BK729" s="172" t="s">
        <v>284</v>
      </c>
    </row>
    <row r="730" spans="53:63" x14ac:dyDescent="0.3">
      <c r="BA730" s="173">
        <v>721</v>
      </c>
      <c r="BB730" s="174">
        <v>135000</v>
      </c>
      <c r="BC730" s="174">
        <v>99000</v>
      </c>
      <c r="BD730" s="174">
        <v>110000</v>
      </c>
      <c r="BE730" s="174">
        <v>85000</v>
      </c>
      <c r="BF730" s="174">
        <v>99000</v>
      </c>
      <c r="BK730" s="172" t="s">
        <v>284</v>
      </c>
    </row>
    <row r="731" spans="53:63" x14ac:dyDescent="0.3">
      <c r="BA731" s="173">
        <v>722</v>
      </c>
      <c r="BB731" s="174">
        <v>135000</v>
      </c>
      <c r="BC731" s="174">
        <v>99000</v>
      </c>
      <c r="BD731" s="174">
        <v>110000</v>
      </c>
      <c r="BE731" s="174">
        <v>85000</v>
      </c>
      <c r="BF731" s="174">
        <v>99000</v>
      </c>
      <c r="BK731" s="172" t="s">
        <v>284</v>
      </c>
    </row>
    <row r="732" spans="53:63" x14ac:dyDescent="0.3">
      <c r="BA732" s="173">
        <v>723</v>
      </c>
      <c r="BB732" s="174">
        <v>135000</v>
      </c>
      <c r="BC732" s="174">
        <v>99000</v>
      </c>
      <c r="BD732" s="174">
        <v>110000</v>
      </c>
      <c r="BE732" s="174">
        <v>85000</v>
      </c>
      <c r="BF732" s="174">
        <v>99000</v>
      </c>
      <c r="BK732" s="172" t="s">
        <v>284</v>
      </c>
    </row>
    <row r="733" spans="53:63" x14ac:dyDescent="0.3">
      <c r="BA733" s="173">
        <v>724</v>
      </c>
      <c r="BB733" s="174">
        <v>135000</v>
      </c>
      <c r="BC733" s="174">
        <v>99000</v>
      </c>
      <c r="BD733" s="174">
        <v>110000</v>
      </c>
      <c r="BE733" s="174">
        <v>85000</v>
      </c>
      <c r="BF733" s="174">
        <v>99000</v>
      </c>
      <c r="BK733" s="172" t="s">
        <v>284</v>
      </c>
    </row>
    <row r="734" spans="53:63" x14ac:dyDescent="0.3">
      <c r="BA734" s="173">
        <v>725</v>
      </c>
      <c r="BB734" s="174">
        <v>135000</v>
      </c>
      <c r="BC734" s="174">
        <v>99000</v>
      </c>
      <c r="BD734" s="174">
        <v>110000</v>
      </c>
      <c r="BE734" s="174">
        <v>85000</v>
      </c>
      <c r="BF734" s="174">
        <v>99000</v>
      </c>
      <c r="BK734" s="172" t="s">
        <v>284</v>
      </c>
    </row>
    <row r="735" spans="53:63" x14ac:dyDescent="0.3">
      <c r="BA735" s="173">
        <v>726</v>
      </c>
      <c r="BB735" s="174">
        <v>135000</v>
      </c>
      <c r="BC735" s="174">
        <v>99000</v>
      </c>
      <c r="BD735" s="174">
        <v>110000</v>
      </c>
      <c r="BE735" s="174">
        <v>85000</v>
      </c>
      <c r="BF735" s="174">
        <v>99000</v>
      </c>
      <c r="BK735" s="172" t="s">
        <v>284</v>
      </c>
    </row>
    <row r="736" spans="53:63" x14ac:dyDescent="0.3">
      <c r="BA736" s="173">
        <v>727</v>
      </c>
      <c r="BB736" s="174">
        <v>135000</v>
      </c>
      <c r="BC736" s="174">
        <v>99000</v>
      </c>
      <c r="BD736" s="174">
        <v>110000</v>
      </c>
      <c r="BE736" s="174">
        <v>85000</v>
      </c>
      <c r="BF736" s="174">
        <v>99000</v>
      </c>
      <c r="BK736" s="172" t="s">
        <v>284</v>
      </c>
    </row>
    <row r="737" spans="53:63" x14ac:dyDescent="0.3">
      <c r="BA737" s="173">
        <v>728</v>
      </c>
      <c r="BB737" s="174">
        <v>135000</v>
      </c>
      <c r="BC737" s="174">
        <v>99000</v>
      </c>
      <c r="BD737" s="174">
        <v>110000</v>
      </c>
      <c r="BE737" s="174">
        <v>85000</v>
      </c>
      <c r="BF737" s="174">
        <v>99000</v>
      </c>
      <c r="BK737" s="172" t="s">
        <v>284</v>
      </c>
    </row>
    <row r="738" spans="53:63" x14ac:dyDescent="0.3">
      <c r="BA738" s="173">
        <v>729</v>
      </c>
      <c r="BB738" s="174">
        <v>135000</v>
      </c>
      <c r="BC738" s="174">
        <v>99000</v>
      </c>
      <c r="BD738" s="174">
        <v>110000</v>
      </c>
      <c r="BE738" s="174">
        <v>85000</v>
      </c>
      <c r="BF738" s="174">
        <v>99000</v>
      </c>
      <c r="BK738" s="172" t="s">
        <v>284</v>
      </c>
    </row>
    <row r="739" spans="53:63" x14ac:dyDescent="0.3">
      <c r="BA739" s="173">
        <v>730</v>
      </c>
      <c r="BB739" s="174">
        <v>135000</v>
      </c>
      <c r="BC739" s="174">
        <v>99000</v>
      </c>
      <c r="BD739" s="174">
        <v>110000</v>
      </c>
      <c r="BE739" s="174">
        <v>85000</v>
      </c>
      <c r="BF739" s="174">
        <v>99000</v>
      </c>
      <c r="BK739" s="172" t="s">
        <v>284</v>
      </c>
    </row>
    <row r="740" spans="53:63" x14ac:dyDescent="0.3">
      <c r="BA740" s="173">
        <v>731</v>
      </c>
      <c r="BB740" s="174">
        <v>135000</v>
      </c>
      <c r="BC740" s="174">
        <v>99000</v>
      </c>
      <c r="BD740" s="174">
        <v>110000</v>
      </c>
      <c r="BE740" s="174">
        <v>85000</v>
      </c>
      <c r="BF740" s="174">
        <v>99000</v>
      </c>
      <c r="BK740" s="172" t="s">
        <v>284</v>
      </c>
    </row>
    <row r="741" spans="53:63" x14ac:dyDescent="0.3">
      <c r="BA741" s="173">
        <v>732</v>
      </c>
      <c r="BB741" s="174">
        <v>135000</v>
      </c>
      <c r="BC741" s="174">
        <v>99000</v>
      </c>
      <c r="BD741" s="174">
        <v>110000</v>
      </c>
      <c r="BE741" s="174">
        <v>85000</v>
      </c>
      <c r="BF741" s="174">
        <v>99000</v>
      </c>
      <c r="BK741" s="172" t="s">
        <v>284</v>
      </c>
    </row>
    <row r="742" spans="53:63" x14ac:dyDescent="0.3">
      <c r="BA742" s="173">
        <v>733</v>
      </c>
      <c r="BB742" s="174">
        <v>135000</v>
      </c>
      <c r="BC742" s="174">
        <v>99000</v>
      </c>
      <c r="BD742" s="174">
        <v>110000</v>
      </c>
      <c r="BE742" s="174">
        <v>85000</v>
      </c>
      <c r="BF742" s="174">
        <v>99000</v>
      </c>
      <c r="BK742" s="172" t="s">
        <v>284</v>
      </c>
    </row>
    <row r="743" spans="53:63" x14ac:dyDescent="0.3">
      <c r="BA743" s="173">
        <v>734</v>
      </c>
      <c r="BB743" s="174">
        <v>135000</v>
      </c>
      <c r="BC743" s="174">
        <v>99000</v>
      </c>
      <c r="BD743" s="174">
        <v>110000</v>
      </c>
      <c r="BE743" s="174">
        <v>85000</v>
      </c>
      <c r="BF743" s="174">
        <v>99000</v>
      </c>
      <c r="BK743" s="172" t="s">
        <v>284</v>
      </c>
    </row>
    <row r="744" spans="53:63" x14ac:dyDescent="0.3">
      <c r="BA744" s="173">
        <v>735</v>
      </c>
      <c r="BB744" s="174">
        <v>135000</v>
      </c>
      <c r="BC744" s="174">
        <v>99000</v>
      </c>
      <c r="BD744" s="174">
        <v>110000</v>
      </c>
      <c r="BE744" s="174">
        <v>85000</v>
      </c>
      <c r="BF744" s="174">
        <v>99000</v>
      </c>
      <c r="BK744" s="172" t="s">
        <v>284</v>
      </c>
    </row>
    <row r="745" spans="53:63" x14ac:dyDescent="0.3">
      <c r="BA745" s="173">
        <v>736</v>
      </c>
      <c r="BB745" s="174">
        <v>135000</v>
      </c>
      <c r="BC745" s="174">
        <v>99000</v>
      </c>
      <c r="BD745" s="174">
        <v>110000</v>
      </c>
      <c r="BE745" s="174">
        <v>85000</v>
      </c>
      <c r="BF745" s="174">
        <v>99000</v>
      </c>
      <c r="BK745" s="172" t="s">
        <v>284</v>
      </c>
    </row>
    <row r="746" spans="53:63" x14ac:dyDescent="0.3">
      <c r="BA746" s="173">
        <v>737</v>
      </c>
      <c r="BB746" s="174">
        <v>135000</v>
      </c>
      <c r="BC746" s="174">
        <v>99000</v>
      </c>
      <c r="BD746" s="174">
        <v>110000</v>
      </c>
      <c r="BE746" s="174">
        <v>85000</v>
      </c>
      <c r="BF746" s="174">
        <v>99000</v>
      </c>
      <c r="BK746" s="172" t="s">
        <v>284</v>
      </c>
    </row>
    <row r="747" spans="53:63" x14ac:dyDescent="0.3">
      <c r="BA747" s="173">
        <v>738</v>
      </c>
      <c r="BB747" s="174">
        <v>135000</v>
      </c>
      <c r="BC747" s="174">
        <v>99000</v>
      </c>
      <c r="BD747" s="174">
        <v>110000</v>
      </c>
      <c r="BE747" s="174">
        <v>85000</v>
      </c>
      <c r="BF747" s="174">
        <v>99000</v>
      </c>
      <c r="BK747" s="172" t="s">
        <v>284</v>
      </c>
    </row>
    <row r="748" spans="53:63" x14ac:dyDescent="0.3">
      <c r="BA748" s="173">
        <v>739</v>
      </c>
      <c r="BB748" s="174">
        <v>135000</v>
      </c>
      <c r="BC748" s="174">
        <v>99000</v>
      </c>
      <c r="BD748" s="174">
        <v>110000</v>
      </c>
      <c r="BE748" s="174">
        <v>85000</v>
      </c>
      <c r="BF748" s="174">
        <v>99000</v>
      </c>
      <c r="BK748" s="172" t="s">
        <v>284</v>
      </c>
    </row>
    <row r="749" spans="53:63" x14ac:dyDescent="0.3">
      <c r="BA749" s="173">
        <v>740</v>
      </c>
      <c r="BB749" s="174">
        <v>135000</v>
      </c>
      <c r="BC749" s="174">
        <v>99000</v>
      </c>
      <c r="BD749" s="174">
        <v>110000</v>
      </c>
      <c r="BE749" s="174">
        <v>85000</v>
      </c>
      <c r="BF749" s="174">
        <v>99000</v>
      </c>
      <c r="BK749" s="172" t="s">
        <v>284</v>
      </c>
    </row>
    <row r="750" spans="53:63" x14ac:dyDescent="0.3">
      <c r="BA750" s="173">
        <v>741</v>
      </c>
      <c r="BB750" s="174">
        <v>135000</v>
      </c>
      <c r="BC750" s="174">
        <v>99000</v>
      </c>
      <c r="BD750" s="174">
        <v>110000</v>
      </c>
      <c r="BE750" s="174">
        <v>85000</v>
      </c>
      <c r="BF750" s="174">
        <v>99000</v>
      </c>
      <c r="BK750" s="172" t="s">
        <v>284</v>
      </c>
    </row>
    <row r="751" spans="53:63" x14ac:dyDescent="0.3">
      <c r="BA751" s="173">
        <v>742</v>
      </c>
      <c r="BB751" s="174">
        <v>135000</v>
      </c>
      <c r="BC751" s="174">
        <v>99000</v>
      </c>
      <c r="BD751" s="174">
        <v>110000</v>
      </c>
      <c r="BE751" s="174">
        <v>85000</v>
      </c>
      <c r="BF751" s="174">
        <v>99000</v>
      </c>
      <c r="BK751" s="172" t="s">
        <v>284</v>
      </c>
    </row>
    <row r="752" spans="53:63" x14ac:dyDescent="0.3">
      <c r="BA752" s="173">
        <v>743</v>
      </c>
      <c r="BB752" s="174">
        <v>135000</v>
      </c>
      <c r="BC752" s="174">
        <v>99000</v>
      </c>
      <c r="BD752" s="174">
        <v>110000</v>
      </c>
      <c r="BE752" s="174">
        <v>85000</v>
      </c>
      <c r="BF752" s="174">
        <v>99000</v>
      </c>
      <c r="BK752" s="172" t="s">
        <v>284</v>
      </c>
    </row>
    <row r="753" spans="53:63" x14ac:dyDescent="0.3">
      <c r="BA753" s="173">
        <v>744</v>
      </c>
      <c r="BB753" s="174">
        <v>135000</v>
      </c>
      <c r="BC753" s="174">
        <v>99000</v>
      </c>
      <c r="BD753" s="174">
        <v>110000</v>
      </c>
      <c r="BE753" s="174">
        <v>85000</v>
      </c>
      <c r="BF753" s="174">
        <v>99000</v>
      </c>
      <c r="BK753" s="172" t="s">
        <v>284</v>
      </c>
    </row>
    <row r="754" spans="53:63" x14ac:dyDescent="0.3">
      <c r="BA754" s="173">
        <v>745</v>
      </c>
      <c r="BB754" s="174">
        <v>135000</v>
      </c>
      <c r="BC754" s="174">
        <v>99000</v>
      </c>
      <c r="BD754" s="174">
        <v>110000</v>
      </c>
      <c r="BE754" s="174">
        <v>85000</v>
      </c>
      <c r="BF754" s="174">
        <v>99000</v>
      </c>
      <c r="BK754" s="172" t="s">
        <v>284</v>
      </c>
    </row>
    <row r="755" spans="53:63" x14ac:dyDescent="0.3">
      <c r="BA755" s="173">
        <v>746</v>
      </c>
      <c r="BB755" s="174">
        <v>135000</v>
      </c>
      <c r="BC755" s="174">
        <v>99000</v>
      </c>
      <c r="BD755" s="174">
        <v>110000</v>
      </c>
      <c r="BE755" s="174">
        <v>85000</v>
      </c>
      <c r="BF755" s="174">
        <v>99000</v>
      </c>
      <c r="BK755" s="172" t="s">
        <v>284</v>
      </c>
    </row>
    <row r="756" spans="53:63" x14ac:dyDescent="0.3">
      <c r="BA756" s="173">
        <v>747</v>
      </c>
      <c r="BB756" s="174">
        <v>135000</v>
      </c>
      <c r="BC756" s="174">
        <v>99000</v>
      </c>
      <c r="BD756" s="174">
        <v>110000</v>
      </c>
      <c r="BE756" s="174">
        <v>85000</v>
      </c>
      <c r="BF756" s="174">
        <v>99000</v>
      </c>
      <c r="BK756" s="172" t="s">
        <v>284</v>
      </c>
    </row>
    <row r="757" spans="53:63" x14ac:dyDescent="0.3">
      <c r="BA757" s="173">
        <v>748</v>
      </c>
      <c r="BB757" s="174">
        <v>135000</v>
      </c>
      <c r="BC757" s="174">
        <v>99000</v>
      </c>
      <c r="BD757" s="174">
        <v>110000</v>
      </c>
      <c r="BE757" s="174">
        <v>85000</v>
      </c>
      <c r="BF757" s="174">
        <v>99000</v>
      </c>
      <c r="BK757" s="172" t="s">
        <v>284</v>
      </c>
    </row>
    <row r="758" spans="53:63" x14ac:dyDescent="0.3">
      <c r="BA758" s="173">
        <v>749</v>
      </c>
      <c r="BB758" s="174">
        <v>135000</v>
      </c>
      <c r="BC758" s="174">
        <v>99000</v>
      </c>
      <c r="BD758" s="174">
        <v>110000</v>
      </c>
      <c r="BE758" s="174">
        <v>85000</v>
      </c>
      <c r="BF758" s="174">
        <v>99000</v>
      </c>
      <c r="BK758" s="172" t="s">
        <v>284</v>
      </c>
    </row>
    <row r="759" spans="53:63" x14ac:dyDescent="0.3">
      <c r="BA759" s="173">
        <v>750</v>
      </c>
      <c r="BB759" s="174">
        <v>135000</v>
      </c>
      <c r="BC759" s="174">
        <v>99000</v>
      </c>
      <c r="BD759" s="174">
        <v>110000</v>
      </c>
      <c r="BE759" s="174">
        <v>85000</v>
      </c>
      <c r="BF759" s="174">
        <v>99000</v>
      </c>
      <c r="BK759" s="172" t="s">
        <v>284</v>
      </c>
    </row>
    <row r="761" spans="53:63" x14ac:dyDescent="0.3">
      <c r="BA761" s="173" t="s">
        <v>285</v>
      </c>
      <c r="BB761" s="174" t="s">
        <v>191</v>
      </c>
      <c r="BC761" s="174" t="s">
        <v>191</v>
      </c>
      <c r="BD761" s="174" t="s">
        <v>191</v>
      </c>
      <c r="BE761" s="174">
        <v>150000</v>
      </c>
      <c r="BF761" s="174">
        <v>250000</v>
      </c>
    </row>
  </sheetData>
  <mergeCells count="12">
    <mergeCell ref="R70:S75"/>
    <mergeCell ref="G1:K3"/>
    <mergeCell ref="F5:M5"/>
    <mergeCell ref="F6:O6"/>
    <mergeCell ref="F7:I7"/>
    <mergeCell ref="F8:I8"/>
    <mergeCell ref="F9:I9"/>
    <mergeCell ref="G10:H10"/>
    <mergeCell ref="F11:I11"/>
    <mergeCell ref="M70:M75"/>
    <mergeCell ref="N70:O75"/>
    <mergeCell ref="Q70:Q75"/>
  </mergeCells>
  <conditionalFormatting sqref="K33:K41">
    <cfRule type="containsText" dxfId="55" priority="27" operator="containsText" text="Salah">
      <formula>NOT(ISERROR(SEARCH("Salah",K33)))</formula>
    </cfRule>
    <cfRule type="expression" dxfId="54" priority="28">
      <formula>"Salah"</formula>
    </cfRule>
  </conditionalFormatting>
  <conditionalFormatting sqref="E28:J29 F24:F25 E25">
    <cfRule type="cellIs" dxfId="53" priority="26" operator="lessThan">
      <formula>0</formula>
    </cfRule>
  </conditionalFormatting>
  <conditionalFormatting sqref="S35:S37">
    <cfRule type="cellIs" dxfId="52" priority="25" operator="lessThan">
      <formula>0</formula>
    </cfRule>
  </conditionalFormatting>
  <conditionalFormatting sqref="S40">
    <cfRule type="cellIs" dxfId="51" priority="24" operator="lessThan">
      <formula>0</formula>
    </cfRule>
  </conditionalFormatting>
  <conditionalFormatting sqref="N31:O31">
    <cfRule type="cellIs" dxfId="50" priority="23" operator="lessThan">
      <formula>0</formula>
    </cfRule>
  </conditionalFormatting>
  <conditionalFormatting sqref="Q16">
    <cfRule type="cellIs" dxfId="49" priority="22" operator="lessThan">
      <formula>0</formula>
    </cfRule>
  </conditionalFormatting>
  <conditionalFormatting sqref="S48:T52 S44 S46:S47">
    <cfRule type="cellIs" dxfId="48" priority="21" operator="lessThan">
      <formula>0</formula>
    </cfRule>
  </conditionalFormatting>
  <conditionalFormatting sqref="X22:X30 X33:X35">
    <cfRule type="cellIs" dxfId="47" priority="20" operator="lessThan">
      <formula>0</formula>
    </cfRule>
  </conditionalFormatting>
  <conditionalFormatting sqref="U58:U67">
    <cfRule type="containsText" dxfId="46" priority="19" operator="containsText" text="Salah">
      <formula>NOT(ISERROR(SEARCH("Salah",U58)))</formula>
    </cfRule>
  </conditionalFormatting>
  <conditionalFormatting sqref="O34:O42">
    <cfRule type="cellIs" dxfId="45" priority="18" operator="lessThan">
      <formula>0</formula>
    </cfRule>
  </conditionalFormatting>
  <conditionalFormatting sqref="M70:O75">
    <cfRule type="cellIs" dxfId="44" priority="17" operator="lessThan">
      <formula>0.2</formula>
    </cfRule>
  </conditionalFormatting>
  <conditionalFormatting sqref="M70:M75">
    <cfRule type="containsText" dxfId="43" priority="16" operator="containsText" text="IRR.">
      <formula>NOT(ISERROR(SEARCH("IRR.",M70)))</formula>
    </cfRule>
  </conditionalFormatting>
  <conditionalFormatting sqref="Q17">
    <cfRule type="cellIs" dxfId="42" priority="15" operator="lessThan">
      <formula>0</formula>
    </cfRule>
  </conditionalFormatting>
  <conditionalFormatting sqref="O45:O47">
    <cfRule type="cellIs" dxfId="41" priority="14" operator="lessThan">
      <formula>0</formula>
    </cfRule>
  </conditionalFormatting>
  <conditionalFormatting sqref="T44:T47">
    <cfRule type="cellIs" dxfId="40" priority="13" operator="lessThan">
      <formula>0</formula>
    </cfRule>
  </conditionalFormatting>
  <conditionalFormatting sqref="F21:F22">
    <cfRule type="cellIs" dxfId="39" priority="12" operator="lessThan">
      <formula>0</formula>
    </cfRule>
  </conditionalFormatting>
  <conditionalFormatting sqref="F23">
    <cfRule type="cellIs" dxfId="38" priority="11" operator="lessThan">
      <formula>0</formula>
    </cfRule>
  </conditionalFormatting>
  <conditionalFormatting sqref="S45">
    <cfRule type="cellIs" dxfId="37" priority="10" operator="lessThan">
      <formula>0</formula>
    </cfRule>
  </conditionalFormatting>
  <conditionalFormatting sqref="E26:J26">
    <cfRule type="cellIs" dxfId="36" priority="9" operator="lessThan">
      <formula>0</formula>
    </cfRule>
  </conditionalFormatting>
  <conditionalFormatting sqref="E27:J27">
    <cfRule type="cellIs" dxfId="35" priority="8" operator="lessThan">
      <formula>0</formula>
    </cfRule>
  </conditionalFormatting>
  <conditionalFormatting sqref="G24:J25">
    <cfRule type="cellIs" dxfId="34" priority="7" operator="lessThan">
      <formula>0</formula>
    </cfRule>
  </conditionalFormatting>
  <conditionalFormatting sqref="G21:J22">
    <cfRule type="cellIs" dxfId="33" priority="6" operator="lessThan">
      <formula>0</formula>
    </cfRule>
  </conditionalFormatting>
  <conditionalFormatting sqref="G23:J23">
    <cfRule type="cellIs" dxfId="32" priority="5" operator="lessThan">
      <formula>0</formula>
    </cfRule>
  </conditionalFormatting>
  <conditionalFormatting sqref="J14:J16">
    <cfRule type="cellIs" dxfId="31" priority="4" operator="lessThan">
      <formula>0</formula>
    </cfRule>
  </conditionalFormatting>
  <conditionalFormatting sqref="H14:H16">
    <cfRule type="cellIs" dxfId="30" priority="3" operator="lessThan">
      <formula>0</formula>
    </cfRule>
  </conditionalFormatting>
  <conditionalFormatting sqref="I14:I16">
    <cfRule type="cellIs" dxfId="29" priority="2" operator="lessThan">
      <formula>0</formula>
    </cfRule>
  </conditionalFormatting>
  <conditionalFormatting sqref="E21:E24">
    <cfRule type="cellIs" dxfId="28" priority="1" operator="lessThan">
      <formula>0</formula>
    </cfRule>
  </conditionalFormatting>
  <dataValidations count="11">
    <dataValidation type="list" allowBlank="1" showInputMessage="1" showErrorMessage="1" sqref="F7:I7" xr:uid="{00000000-0002-0000-0400-000000000000}">
      <formula1>$AC$8:$AC$18</formula1>
    </dataValidation>
    <dataValidation type="list" allowBlank="1" showInputMessage="1" showErrorMessage="1" sqref="F8:I8" xr:uid="{00000000-0002-0000-0400-000001000000}">
      <formula1>$AD$8:$AD$18</formula1>
    </dataValidation>
    <dataValidation type="list" allowBlank="1" showInputMessage="1" showErrorMessage="1" sqref="F9:I9" xr:uid="{00000000-0002-0000-0400-000002000000}">
      <formula1>$AE$8:$AE$10</formula1>
    </dataValidation>
    <dataValidation type="list" allowBlank="1" showInputMessage="1" showErrorMessage="1" sqref="F10" xr:uid="{00000000-0002-0000-0400-000003000000}">
      <formula1>$AF$8:$AF$39</formula1>
    </dataValidation>
    <dataValidation type="list" allowBlank="1" showInputMessage="1" showErrorMessage="1" sqref="G10" xr:uid="{00000000-0002-0000-0400-000004000000}">
      <formula1>$AG$8:$AG$20</formula1>
    </dataValidation>
    <dataValidation type="list" allowBlank="1" showInputMessage="1" showErrorMessage="1" sqref="I10" xr:uid="{00000000-0002-0000-0400-000005000000}">
      <formula1>$AH$8:$AH$22</formula1>
    </dataValidation>
    <dataValidation type="list" allowBlank="1" showInputMessage="1" showErrorMessage="1" sqref="F11:I11" xr:uid="{00000000-0002-0000-0400-000006000000}">
      <formula1>$AI$8:$AI$12</formula1>
    </dataValidation>
    <dataValidation type="list" allowBlank="1" showInputMessage="1" showErrorMessage="1" sqref="E33:J41" xr:uid="{00000000-0002-0000-0400-000007000000}">
      <formula1>$AJ$8:$AJ$9</formula1>
    </dataValidation>
    <dataValidation type="list" allowBlank="1" showInputMessage="1" showErrorMessage="1" sqref="M48 V36" xr:uid="{00000000-0002-0000-0400-000008000000}">
      <formula1>$AL$8:$AL$10</formula1>
    </dataValidation>
    <dataValidation type="list" allowBlank="1" showInputMessage="1" showErrorMessage="1" sqref="O58:T67" xr:uid="{00000000-0002-0000-0400-000009000000}">
      <formula1>$AM$9:$AM$28</formula1>
    </dataValidation>
    <dataValidation type="list" allowBlank="1" showInputMessage="1" showErrorMessage="1" sqref="K21:K29" xr:uid="{00000000-0002-0000-0400-00000A000000}">
      <formula1>$BA$761:$BA$762</formula1>
    </dataValidation>
  </dataValidations>
  <printOptions horizontalCentered="1"/>
  <pageMargins left="0.45" right="0.45" top="0.75" bottom="0.5" header="0.3" footer="0.3"/>
  <pageSetup paperSize="9" scale="4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K761"/>
  <sheetViews>
    <sheetView showGridLines="0" topLeftCell="A46" zoomScale="70" zoomScaleNormal="70" workbookViewId="0">
      <selection activeCell="S31" sqref="S31"/>
    </sheetView>
  </sheetViews>
  <sheetFormatPr defaultColWidth="9.1796875" defaultRowHeight="14" x14ac:dyDescent="0.3"/>
  <cols>
    <col min="1" max="1" width="1.453125" style="172" customWidth="1"/>
    <col min="2" max="2" width="3.7265625" style="172" customWidth="1"/>
    <col min="3" max="3" width="9.1796875" style="172"/>
    <col min="4" max="4" width="17" style="172" bestFit="1" customWidth="1"/>
    <col min="5" max="7" width="21.1796875" style="172" bestFit="1" customWidth="1"/>
    <col min="8" max="8" width="20.453125" style="172" customWidth="1"/>
    <col min="9" max="9" width="20.81640625" style="172" customWidth="1"/>
    <col min="10" max="10" width="21.7265625" style="172" customWidth="1"/>
    <col min="11" max="11" width="21.453125" style="172" bestFit="1" customWidth="1"/>
    <col min="12" max="12" width="1.453125" style="172" customWidth="1"/>
    <col min="13" max="13" width="20.26953125" style="172" bestFit="1" customWidth="1"/>
    <col min="14" max="14" width="17.7265625" style="172" bestFit="1" customWidth="1"/>
    <col min="15" max="15" width="16.54296875" style="172" customWidth="1"/>
    <col min="16" max="16" width="17.453125" style="172" bestFit="1" customWidth="1"/>
    <col min="17" max="17" width="16.81640625" style="172" customWidth="1"/>
    <col min="18" max="18" width="18.81640625" style="172" customWidth="1"/>
    <col min="19" max="20" width="16.54296875" style="172" customWidth="1"/>
    <col min="21" max="21" width="1.54296875" style="172" customWidth="1"/>
    <col min="22" max="22" width="7" style="172" customWidth="1"/>
    <col min="23" max="23" width="19.54296875" style="172" bestFit="1" customWidth="1"/>
    <col min="24" max="24" width="15.7265625" style="172" customWidth="1"/>
    <col min="25" max="25" width="9.1796875" style="172"/>
    <col min="26" max="28" width="9.1796875" style="172" customWidth="1"/>
    <col min="29" max="29" width="16.7265625" style="172" customWidth="1"/>
    <col min="30" max="30" width="17.81640625" style="172" customWidth="1"/>
    <col min="31" max="31" width="16.26953125" style="172" customWidth="1"/>
    <col min="32" max="32" width="8.453125" style="172" customWidth="1"/>
    <col min="33" max="33" width="11.1796875" style="172" customWidth="1"/>
    <col min="34" max="34" width="7" style="172" customWidth="1"/>
    <col min="35" max="35" width="11" style="172" customWidth="1"/>
    <col min="36" max="36" width="13.54296875" style="172" customWidth="1"/>
    <col min="37" max="37" width="11.54296875" style="172" customWidth="1"/>
    <col min="38" max="38" width="11.26953125" style="172" customWidth="1"/>
    <col min="39" max="39" width="23" style="172" customWidth="1"/>
    <col min="40" max="42" width="9.1796875" style="172" customWidth="1"/>
    <col min="43" max="43" width="4.26953125" style="172" customWidth="1"/>
    <col min="44" max="44" width="14.81640625" style="172" customWidth="1"/>
    <col min="45" max="46" width="16.453125" style="172" customWidth="1"/>
    <col min="47" max="47" width="14.54296875" style="172" customWidth="1"/>
    <col min="48" max="48" width="16.453125" style="172" customWidth="1"/>
    <col min="49" max="49" width="18.26953125" style="172" customWidth="1"/>
    <col min="50" max="50" width="14.54296875" style="172" customWidth="1"/>
    <col min="51" max="51" width="16.453125" style="172" customWidth="1"/>
    <col min="52" max="52" width="14.54296875" style="172" customWidth="1"/>
    <col min="53" max="53" width="11.26953125" style="173" customWidth="1"/>
    <col min="54" max="58" width="10.26953125" style="174" customWidth="1"/>
    <col min="59" max="59" width="14.7265625" style="174" customWidth="1"/>
    <col min="60" max="60" width="7.26953125" style="174" customWidth="1"/>
    <col min="61" max="61" width="8.1796875" style="174" customWidth="1"/>
    <col min="62" max="62" width="7.81640625" style="174" customWidth="1"/>
    <col min="63" max="63" width="2.7265625" style="172" customWidth="1"/>
    <col min="64" max="78" width="9.1796875" style="172" customWidth="1"/>
    <col min="79" max="16384" width="9.1796875" style="172"/>
  </cols>
  <sheetData>
    <row r="1" spans="1:63" ht="15" customHeight="1" x14ac:dyDescent="0.3">
      <c r="A1" s="169"/>
      <c r="B1" s="170"/>
      <c r="C1" s="170"/>
      <c r="D1" s="170"/>
      <c r="E1" s="170"/>
      <c r="F1" s="170"/>
      <c r="G1" s="421" t="s">
        <v>290</v>
      </c>
      <c r="H1" s="421"/>
      <c r="I1" s="421"/>
      <c r="J1" s="421"/>
      <c r="K1" s="421"/>
      <c r="L1" s="170"/>
      <c r="M1" s="170"/>
      <c r="N1" s="170"/>
      <c r="O1" s="170"/>
      <c r="P1" s="170"/>
      <c r="Q1" s="170"/>
      <c r="R1" s="170"/>
      <c r="S1" s="170"/>
      <c r="T1" s="170"/>
      <c r="U1" s="171"/>
    </row>
    <row r="2" spans="1:63" ht="20" x14ac:dyDescent="0.4">
      <c r="A2" s="175"/>
      <c r="B2" s="176" t="s">
        <v>0</v>
      </c>
      <c r="C2" s="176"/>
      <c r="D2" s="1"/>
      <c r="E2" s="1"/>
      <c r="F2" s="1"/>
      <c r="G2" s="422"/>
      <c r="H2" s="422"/>
      <c r="I2" s="422"/>
      <c r="J2" s="422"/>
      <c r="K2" s="422"/>
      <c r="L2" s="1"/>
      <c r="M2" s="1"/>
      <c r="N2" s="1"/>
      <c r="O2" s="1"/>
      <c r="P2" s="177" t="s">
        <v>162</v>
      </c>
      <c r="Q2" s="178"/>
      <c r="R2" s="178"/>
      <c r="S2" s="178"/>
      <c r="T2" s="178"/>
      <c r="U2" s="179"/>
    </row>
    <row r="3" spans="1:63" x14ac:dyDescent="0.3">
      <c r="A3" s="175"/>
      <c r="B3" s="1"/>
      <c r="C3" s="1"/>
      <c r="D3" s="1"/>
      <c r="E3" s="1"/>
      <c r="F3" s="1"/>
      <c r="G3" s="422"/>
      <c r="H3" s="422"/>
      <c r="I3" s="422"/>
      <c r="J3" s="422"/>
      <c r="K3" s="422"/>
      <c r="L3" s="1"/>
      <c r="M3" s="1"/>
      <c r="N3" s="1"/>
      <c r="O3" s="1"/>
      <c r="P3" s="1"/>
      <c r="Q3" s="1"/>
      <c r="R3" s="1"/>
      <c r="S3" s="1"/>
      <c r="T3" s="1"/>
      <c r="U3" s="180"/>
    </row>
    <row r="4" spans="1:63" x14ac:dyDescent="0.3">
      <c r="A4" s="175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80"/>
    </row>
    <row r="5" spans="1:63" x14ac:dyDescent="0.3">
      <c r="A5" s="175"/>
      <c r="B5" s="181" t="s">
        <v>163</v>
      </c>
      <c r="C5" s="181"/>
      <c r="D5" s="1"/>
      <c r="E5" s="182" t="s">
        <v>164</v>
      </c>
      <c r="F5" s="423" t="str">
        <f>'New IRR (5th) OK (B)'!F5:M5</f>
        <v>Grand Dhika City Jatiwarna Tower Emerald</v>
      </c>
      <c r="G5" s="423"/>
      <c r="H5" s="423"/>
      <c r="I5" s="423"/>
      <c r="J5" s="423"/>
      <c r="K5" s="423"/>
      <c r="L5" s="423"/>
      <c r="M5" s="423"/>
      <c r="N5" s="183" t="s">
        <v>165</v>
      </c>
      <c r="O5" s="368">
        <v>5</v>
      </c>
      <c r="P5" s="1"/>
      <c r="Q5" s="1"/>
      <c r="R5" s="1"/>
      <c r="S5" s="1"/>
      <c r="T5" s="1"/>
      <c r="U5" s="180"/>
    </row>
    <row r="6" spans="1:63" ht="14.5" thickBot="1" x14ac:dyDescent="0.35">
      <c r="A6" s="175"/>
      <c r="B6" s="181" t="s">
        <v>166</v>
      </c>
      <c r="C6" s="181"/>
      <c r="D6" s="1"/>
      <c r="E6" s="182" t="s">
        <v>164</v>
      </c>
      <c r="F6" s="424" t="str">
        <f>'New IRR (5th) OK (B)'!F6:O6</f>
        <v>Jl. Raya Hankam No.1, Jatimelati</v>
      </c>
      <c r="G6" s="425"/>
      <c r="H6" s="425"/>
      <c r="I6" s="425"/>
      <c r="J6" s="425"/>
      <c r="K6" s="425"/>
      <c r="L6" s="425"/>
      <c r="M6" s="425"/>
      <c r="N6" s="423"/>
      <c r="O6" s="425"/>
      <c r="P6" s="1"/>
      <c r="Q6" s="1"/>
      <c r="R6" s="1"/>
      <c r="S6" s="1"/>
      <c r="T6" s="1"/>
      <c r="U6" s="180"/>
      <c r="BB6" s="174" t="s">
        <v>167</v>
      </c>
      <c r="BC6" s="174" t="s">
        <v>168</v>
      </c>
      <c r="BD6" s="174" t="s">
        <v>169</v>
      </c>
      <c r="BE6" s="174" t="s">
        <v>170</v>
      </c>
      <c r="BF6" s="174" t="s">
        <v>171</v>
      </c>
      <c r="BG6" s="174" t="s">
        <v>172</v>
      </c>
      <c r="BH6" s="174" t="s">
        <v>173</v>
      </c>
      <c r="BI6" s="174" t="s">
        <v>174</v>
      </c>
      <c r="BJ6" s="174" t="s">
        <v>175</v>
      </c>
    </row>
    <row r="7" spans="1:63" ht="14.5" thickBot="1" x14ac:dyDescent="0.35">
      <c r="A7" s="175"/>
      <c r="B7" s="181" t="s">
        <v>176</v>
      </c>
      <c r="C7" s="181"/>
      <c r="D7" s="1"/>
      <c r="E7" s="182" t="s">
        <v>164</v>
      </c>
      <c r="F7" s="426" t="s">
        <v>188</v>
      </c>
      <c r="G7" s="426"/>
      <c r="H7" s="426"/>
      <c r="I7" s="42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80"/>
      <c r="AC7" s="172" t="s">
        <v>176</v>
      </c>
      <c r="AD7" s="172" t="s">
        <v>178</v>
      </c>
      <c r="AE7" s="172" t="s">
        <v>1</v>
      </c>
      <c r="AF7" s="172" t="s">
        <v>179</v>
      </c>
      <c r="AG7" s="172" t="s">
        <v>180</v>
      </c>
      <c r="AH7" s="172" t="s">
        <v>181</v>
      </c>
      <c r="AI7" s="172" t="s">
        <v>2</v>
      </c>
      <c r="AJ7" s="172" t="s">
        <v>182</v>
      </c>
      <c r="AK7" s="172" t="s">
        <v>183</v>
      </c>
      <c r="AL7" s="172" t="s">
        <v>184</v>
      </c>
      <c r="AM7" s="172" t="s">
        <v>185</v>
      </c>
      <c r="AQ7" s="184" t="s">
        <v>7</v>
      </c>
      <c r="AR7" s="184" t="s">
        <v>186</v>
      </c>
      <c r="AS7" s="184">
        <f>I10</f>
        <v>2019</v>
      </c>
      <c r="AT7" s="184">
        <f>AS7+1</f>
        <v>2020</v>
      </c>
      <c r="AU7" s="184">
        <f t="shared" ref="AU7" si="0">AT7+1</f>
        <v>2021</v>
      </c>
      <c r="AV7" s="184">
        <f>AU7+1</f>
        <v>2022</v>
      </c>
      <c r="AW7" s="184">
        <f>AV7+1</f>
        <v>2023</v>
      </c>
      <c r="AX7" s="184">
        <f t="shared" ref="AX7" si="1">AW7+1</f>
        <v>2024</v>
      </c>
    </row>
    <row r="8" spans="1:63" x14ac:dyDescent="0.3">
      <c r="A8" s="175"/>
      <c r="B8" s="181" t="s">
        <v>178</v>
      </c>
      <c r="C8" s="181"/>
      <c r="D8" s="1"/>
      <c r="E8" s="182" t="s">
        <v>164</v>
      </c>
      <c r="F8" s="426" t="s">
        <v>224</v>
      </c>
      <c r="G8" s="426"/>
      <c r="H8" s="426"/>
      <c r="I8" s="426"/>
      <c r="J8" s="185" t="str">
        <f>VLOOKUP(Q16,BA8:BK759,11,FALSE)</f>
        <v>S</v>
      </c>
      <c r="K8" s="1" t="s">
        <v>187</v>
      </c>
      <c r="L8" s="1"/>
      <c r="M8" s="186">
        <v>5</v>
      </c>
      <c r="N8" s="1" t="s">
        <v>181</v>
      </c>
      <c r="O8" s="1"/>
      <c r="P8" s="1"/>
      <c r="Q8" s="1"/>
      <c r="R8" s="1"/>
      <c r="S8" s="1"/>
      <c r="T8" s="1"/>
      <c r="U8" s="180"/>
      <c r="AC8" s="172" t="s">
        <v>188</v>
      </c>
      <c r="AD8" s="172" t="s">
        <v>161</v>
      </c>
      <c r="AE8" s="172" t="s">
        <v>8</v>
      </c>
      <c r="AF8" s="172">
        <v>1</v>
      </c>
      <c r="AG8" s="172" t="s">
        <v>189</v>
      </c>
      <c r="AH8" s="172">
        <v>2008</v>
      </c>
      <c r="AI8" s="172" t="s">
        <v>190</v>
      </c>
      <c r="AQ8" s="187">
        <v>1</v>
      </c>
      <c r="AR8" s="188" t="s">
        <v>167</v>
      </c>
      <c r="AS8" s="189">
        <f t="shared" ref="AS8:AX16" si="2">E21*$Q$16*E33*60</f>
        <v>0</v>
      </c>
      <c r="AT8" s="189">
        <f t="shared" si="2"/>
        <v>0</v>
      </c>
      <c r="AU8" s="189">
        <f t="shared" si="2"/>
        <v>0</v>
      </c>
      <c r="AV8" s="189">
        <f t="shared" si="2"/>
        <v>0</v>
      </c>
      <c r="AW8" s="189">
        <f t="shared" si="2"/>
        <v>0</v>
      </c>
      <c r="AX8" s="189">
        <f t="shared" si="2"/>
        <v>0</v>
      </c>
      <c r="BA8" s="173">
        <v>1</v>
      </c>
      <c r="BB8" s="174" t="s">
        <v>191</v>
      </c>
      <c r="BC8" s="174">
        <v>270000</v>
      </c>
      <c r="BD8" s="174">
        <v>300000</v>
      </c>
      <c r="BE8" s="174">
        <v>150000</v>
      </c>
      <c r="BF8" s="174">
        <v>270000</v>
      </c>
      <c r="BK8" s="172" t="s">
        <v>192</v>
      </c>
    </row>
    <row r="9" spans="1:63" x14ac:dyDescent="0.3">
      <c r="A9" s="175"/>
      <c r="B9" s="181" t="s">
        <v>1</v>
      </c>
      <c r="C9" s="181"/>
      <c r="D9" s="1"/>
      <c r="E9" s="182" t="s">
        <v>164</v>
      </c>
      <c r="F9" s="426" t="s">
        <v>8</v>
      </c>
      <c r="G9" s="426"/>
      <c r="H9" s="426"/>
      <c r="I9" s="42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80"/>
      <c r="AC9" s="172" t="s">
        <v>193</v>
      </c>
      <c r="AD9" s="172" t="s">
        <v>194</v>
      </c>
      <c r="AE9" s="172" t="s">
        <v>195</v>
      </c>
      <c r="AF9" s="172">
        <v>2</v>
      </c>
      <c r="AG9" s="172" t="s">
        <v>196</v>
      </c>
      <c r="AH9" s="172">
        <v>2009</v>
      </c>
      <c r="AI9" s="172" t="s">
        <v>197</v>
      </c>
      <c r="AJ9" s="172">
        <v>1</v>
      </c>
      <c r="AK9" s="172">
        <v>1</v>
      </c>
      <c r="AL9" s="190">
        <v>0.05</v>
      </c>
      <c r="AM9" s="191">
        <v>0.05</v>
      </c>
      <c r="AQ9" s="192">
        <v>2</v>
      </c>
      <c r="AR9" s="193" t="s">
        <v>168</v>
      </c>
      <c r="AS9" s="194">
        <f t="shared" si="2"/>
        <v>0</v>
      </c>
      <c r="AT9" s="194">
        <f t="shared" si="2"/>
        <v>0</v>
      </c>
      <c r="AU9" s="194">
        <f t="shared" si="2"/>
        <v>0</v>
      </c>
      <c r="AV9" s="194">
        <f t="shared" si="2"/>
        <v>0</v>
      </c>
      <c r="AW9" s="194">
        <f t="shared" si="2"/>
        <v>0</v>
      </c>
      <c r="AX9" s="194">
        <f t="shared" si="2"/>
        <v>0</v>
      </c>
      <c r="BA9" s="173">
        <v>2</v>
      </c>
      <c r="BB9" s="174" t="s">
        <v>191</v>
      </c>
      <c r="BC9" s="174">
        <v>270000</v>
      </c>
      <c r="BD9" s="174">
        <v>300000</v>
      </c>
      <c r="BE9" s="174">
        <v>150000</v>
      </c>
      <c r="BF9" s="174">
        <v>270000</v>
      </c>
      <c r="BK9" s="172" t="s">
        <v>192</v>
      </c>
    </row>
    <row r="10" spans="1:63" x14ac:dyDescent="0.3">
      <c r="A10" s="175"/>
      <c r="B10" s="181" t="s">
        <v>179</v>
      </c>
      <c r="C10" s="181"/>
      <c r="D10" s="1"/>
      <c r="E10" s="182" t="s">
        <v>164</v>
      </c>
      <c r="F10" s="195"/>
      <c r="G10" s="427" t="s">
        <v>189</v>
      </c>
      <c r="H10" s="428"/>
      <c r="I10" s="195">
        <v>2019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80"/>
      <c r="AC10" s="172" t="s">
        <v>198</v>
      </c>
      <c r="AD10" s="172" t="s">
        <v>199</v>
      </c>
      <c r="AF10" s="172">
        <v>3</v>
      </c>
      <c r="AG10" s="172" t="s">
        <v>200</v>
      </c>
      <c r="AH10" s="172">
        <v>2010</v>
      </c>
      <c r="AI10" s="172" t="s">
        <v>201</v>
      </c>
      <c r="AK10" s="172">
        <v>3</v>
      </c>
      <c r="AL10" s="190">
        <v>0.1</v>
      </c>
      <c r="AM10" s="191">
        <v>0.1</v>
      </c>
      <c r="AQ10" s="192">
        <v>3</v>
      </c>
      <c r="AR10" s="193" t="s">
        <v>169</v>
      </c>
      <c r="AS10" s="194">
        <f t="shared" si="2"/>
        <v>0</v>
      </c>
      <c r="AT10" s="194">
        <f t="shared" si="2"/>
        <v>0</v>
      </c>
      <c r="AU10" s="194">
        <f t="shared" si="2"/>
        <v>0</v>
      </c>
      <c r="AV10" s="194">
        <f t="shared" si="2"/>
        <v>0</v>
      </c>
      <c r="AW10" s="194">
        <f t="shared" si="2"/>
        <v>0</v>
      </c>
      <c r="AX10" s="194">
        <f t="shared" si="2"/>
        <v>0</v>
      </c>
      <c r="AY10" s="196"/>
      <c r="AZ10" s="196"/>
      <c r="BA10" s="173">
        <v>3</v>
      </c>
      <c r="BB10" s="174" t="s">
        <v>191</v>
      </c>
      <c r="BC10" s="174">
        <v>270000</v>
      </c>
      <c r="BD10" s="174">
        <v>300000</v>
      </c>
      <c r="BE10" s="174">
        <v>150000</v>
      </c>
      <c r="BF10" s="174">
        <v>270000</v>
      </c>
      <c r="BK10" s="172" t="s">
        <v>192</v>
      </c>
    </row>
    <row r="11" spans="1:63" x14ac:dyDescent="0.3">
      <c r="A11" s="175"/>
      <c r="B11" s="181" t="s">
        <v>2</v>
      </c>
      <c r="C11" s="181"/>
      <c r="D11" s="1"/>
      <c r="E11" s="182" t="s">
        <v>164</v>
      </c>
      <c r="F11" s="426" t="s">
        <v>190</v>
      </c>
      <c r="G11" s="426"/>
      <c r="H11" s="426"/>
      <c r="I11" s="42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80"/>
      <c r="AC11" s="172" t="s">
        <v>202</v>
      </c>
      <c r="AD11" s="172" t="s">
        <v>203</v>
      </c>
      <c r="AF11" s="172">
        <v>4</v>
      </c>
      <c r="AG11" s="172" t="s">
        <v>204</v>
      </c>
      <c r="AH11" s="172">
        <v>2011</v>
      </c>
      <c r="AI11" s="172" t="s">
        <v>205</v>
      </c>
      <c r="AK11" s="172">
        <v>5</v>
      </c>
      <c r="AM11" s="191">
        <v>0.15</v>
      </c>
      <c r="AQ11" s="192">
        <v>4</v>
      </c>
      <c r="AR11" s="193" t="s">
        <v>170</v>
      </c>
      <c r="AS11" s="194">
        <f t="shared" si="2"/>
        <v>0</v>
      </c>
      <c r="AT11" s="194">
        <f t="shared" si="2"/>
        <v>0</v>
      </c>
      <c r="AU11" s="194">
        <f t="shared" si="2"/>
        <v>0</v>
      </c>
      <c r="AV11" s="194">
        <f t="shared" si="2"/>
        <v>0</v>
      </c>
      <c r="AW11" s="194">
        <f t="shared" si="2"/>
        <v>0</v>
      </c>
      <c r="AX11" s="194">
        <f t="shared" si="2"/>
        <v>0</v>
      </c>
      <c r="BA11" s="173">
        <v>4</v>
      </c>
      <c r="BB11" s="174" t="s">
        <v>191</v>
      </c>
      <c r="BC11" s="174">
        <v>270000</v>
      </c>
      <c r="BD11" s="174">
        <v>300000</v>
      </c>
      <c r="BE11" s="174">
        <v>150000</v>
      </c>
      <c r="BF11" s="174">
        <v>270000</v>
      </c>
      <c r="BK11" s="172" t="s">
        <v>192</v>
      </c>
    </row>
    <row r="12" spans="1:63" ht="15" x14ac:dyDescent="0.3">
      <c r="A12" s="175"/>
      <c r="B12" s="1"/>
      <c r="C12" s="1"/>
      <c r="D12" s="1"/>
      <c r="E12" s="1"/>
      <c r="F12" s="1"/>
      <c r="G12" s="1"/>
      <c r="H12" s="1"/>
      <c r="I12" s="1"/>
      <c r="J12" s="1"/>
      <c r="K12" s="1"/>
      <c r="L12" s="36" t="s">
        <v>157</v>
      </c>
      <c r="M12" s="1"/>
      <c r="N12" s="1"/>
      <c r="O12" s="1"/>
      <c r="P12" s="1"/>
      <c r="Q12" s="1"/>
      <c r="R12" s="1"/>
      <c r="S12" s="1"/>
      <c r="T12" s="1"/>
      <c r="U12" s="180"/>
      <c r="AC12" s="172" t="s">
        <v>206</v>
      </c>
      <c r="AD12" s="172" t="s">
        <v>207</v>
      </c>
      <c r="AF12" s="172">
        <v>5</v>
      </c>
      <c r="AG12" s="172" t="s">
        <v>208</v>
      </c>
      <c r="AH12" s="172">
        <v>2012</v>
      </c>
      <c r="AK12" s="172">
        <v>10</v>
      </c>
      <c r="AM12" s="191">
        <v>0.2</v>
      </c>
      <c r="AQ12" s="192">
        <v>5</v>
      </c>
      <c r="AR12" s="193" t="s">
        <v>171</v>
      </c>
      <c r="AS12" s="194">
        <f t="shared" si="2"/>
        <v>0</v>
      </c>
      <c r="AT12" s="194">
        <f t="shared" si="2"/>
        <v>0</v>
      </c>
      <c r="AU12" s="194">
        <f t="shared" si="2"/>
        <v>0</v>
      </c>
      <c r="AV12" s="194">
        <f t="shared" si="2"/>
        <v>0</v>
      </c>
      <c r="AW12" s="194">
        <f t="shared" si="2"/>
        <v>0</v>
      </c>
      <c r="AX12" s="194">
        <f t="shared" si="2"/>
        <v>0</v>
      </c>
      <c r="BA12" s="173">
        <v>5</v>
      </c>
      <c r="BB12" s="174" t="s">
        <v>191</v>
      </c>
      <c r="BC12" s="174">
        <v>270000</v>
      </c>
      <c r="BD12" s="174">
        <v>300000</v>
      </c>
      <c r="BE12" s="174">
        <v>150000</v>
      </c>
      <c r="BF12" s="174">
        <v>270000</v>
      </c>
      <c r="BK12" s="172" t="s">
        <v>192</v>
      </c>
    </row>
    <row r="13" spans="1:63" ht="14.5" thickBot="1" x14ac:dyDescent="0.35">
      <c r="A13" s="175"/>
      <c r="B13" s="2" t="s">
        <v>209</v>
      </c>
      <c r="C13" s="1"/>
      <c r="D13" s="1"/>
      <c r="E13" s="1"/>
      <c r="F13" s="1"/>
      <c r="G13" s="319"/>
      <c r="H13" s="319"/>
      <c r="I13" s="319"/>
      <c r="J13" s="319"/>
      <c r="L13" s="1"/>
      <c r="M13" s="1"/>
      <c r="N13" s="1"/>
      <c r="O13" s="1"/>
      <c r="P13" s="1"/>
      <c r="Q13" s="1"/>
      <c r="R13" s="1"/>
      <c r="S13" s="1"/>
      <c r="T13" s="1"/>
      <c r="U13" s="180"/>
      <c r="AC13" s="172" t="s">
        <v>177</v>
      </c>
      <c r="AD13" s="172" t="s">
        <v>210</v>
      </c>
      <c r="AF13" s="172">
        <v>6</v>
      </c>
      <c r="AG13" s="172" t="s">
        <v>211</v>
      </c>
      <c r="AH13" s="172">
        <v>2013</v>
      </c>
      <c r="AM13" s="191">
        <v>0.25</v>
      </c>
      <c r="AQ13" s="192">
        <v>6</v>
      </c>
      <c r="AR13" s="193" t="s">
        <v>172</v>
      </c>
      <c r="AS13" s="194">
        <f t="shared" si="2"/>
        <v>0</v>
      </c>
      <c r="AT13" s="194">
        <f t="shared" si="2"/>
        <v>0</v>
      </c>
      <c r="AU13" s="194">
        <f t="shared" si="2"/>
        <v>0</v>
      </c>
      <c r="AV13" s="194">
        <f t="shared" si="2"/>
        <v>0</v>
      </c>
      <c r="AW13" s="194">
        <f t="shared" si="2"/>
        <v>0</v>
      </c>
      <c r="AX13" s="194">
        <f t="shared" si="2"/>
        <v>0</v>
      </c>
      <c r="BA13" s="173">
        <v>6</v>
      </c>
      <c r="BB13" s="174" t="s">
        <v>191</v>
      </c>
      <c r="BC13" s="174">
        <v>270000</v>
      </c>
      <c r="BD13" s="174">
        <v>300000</v>
      </c>
      <c r="BE13" s="174">
        <v>150000</v>
      </c>
      <c r="BF13" s="174">
        <v>270000</v>
      </c>
      <c r="BK13" s="172" t="s">
        <v>192</v>
      </c>
    </row>
    <row r="14" spans="1:63" ht="14.5" thickTop="1" x14ac:dyDescent="0.3">
      <c r="A14" s="175"/>
      <c r="B14" s="1" t="s">
        <v>212</v>
      </c>
      <c r="C14" s="1"/>
      <c r="D14" s="182" t="s">
        <v>164</v>
      </c>
      <c r="E14" s="197">
        <v>7.4999999999999997E-2</v>
      </c>
      <c r="F14" s="1" t="s">
        <v>5</v>
      </c>
      <c r="G14" s="320"/>
      <c r="H14" s="321"/>
      <c r="I14" s="321"/>
      <c r="J14" s="321"/>
      <c r="L14" s="198"/>
      <c r="M14" s="198"/>
      <c r="N14" s="198"/>
      <c r="O14" s="198"/>
      <c r="P14" s="198"/>
      <c r="Q14" s="198"/>
      <c r="R14" s="199"/>
      <c r="S14" s="1"/>
      <c r="T14" s="1"/>
      <c r="U14" s="180"/>
      <c r="AC14" s="172" t="s">
        <v>213</v>
      </c>
      <c r="AD14" s="172" t="s">
        <v>214</v>
      </c>
      <c r="AF14" s="172">
        <v>7</v>
      </c>
      <c r="AG14" s="172" t="s">
        <v>215</v>
      </c>
      <c r="AH14" s="172">
        <v>2014</v>
      </c>
      <c r="AM14" s="191">
        <v>0.3</v>
      </c>
      <c r="AQ14" s="192">
        <v>7</v>
      </c>
      <c r="AR14" s="193" t="s">
        <v>173</v>
      </c>
      <c r="AS14" s="194">
        <f t="shared" si="2"/>
        <v>0</v>
      </c>
      <c r="AT14" s="194">
        <f t="shared" si="2"/>
        <v>0</v>
      </c>
      <c r="AU14" s="194">
        <f t="shared" si="2"/>
        <v>0</v>
      </c>
      <c r="AV14" s="194">
        <f t="shared" si="2"/>
        <v>0</v>
      </c>
      <c r="AW14" s="194">
        <f t="shared" si="2"/>
        <v>0</v>
      </c>
      <c r="AX14" s="194">
        <f t="shared" si="2"/>
        <v>0</v>
      </c>
      <c r="BA14" s="173">
        <v>7</v>
      </c>
      <c r="BB14" s="174" t="s">
        <v>191</v>
      </c>
      <c r="BC14" s="174">
        <v>270000</v>
      </c>
      <c r="BD14" s="174">
        <v>300000</v>
      </c>
      <c r="BE14" s="174">
        <v>150000</v>
      </c>
      <c r="BF14" s="174">
        <v>270000</v>
      </c>
      <c r="BK14" s="172" t="s">
        <v>192</v>
      </c>
    </row>
    <row r="15" spans="1:63" x14ac:dyDescent="0.3">
      <c r="A15" s="175"/>
      <c r="B15" s="172" t="s">
        <v>3</v>
      </c>
      <c r="D15" s="182" t="s">
        <v>164</v>
      </c>
      <c r="E15" s="190">
        <v>0.15</v>
      </c>
      <c r="G15" s="320"/>
      <c r="H15" s="321"/>
      <c r="I15" s="321"/>
      <c r="J15" s="321"/>
      <c r="L15" s="1"/>
      <c r="M15" s="2" t="s">
        <v>216</v>
      </c>
      <c r="N15" s="1"/>
      <c r="O15" s="1"/>
      <c r="P15" s="1"/>
      <c r="Q15" s="1"/>
      <c r="R15" s="200"/>
      <c r="S15" s="1"/>
      <c r="T15" s="1"/>
      <c r="U15" s="180"/>
      <c r="AC15" s="172" t="s">
        <v>217</v>
      </c>
      <c r="AD15" s="172" t="s">
        <v>218</v>
      </c>
      <c r="AF15" s="172">
        <v>8</v>
      </c>
      <c r="AG15" s="172" t="s">
        <v>219</v>
      </c>
      <c r="AH15" s="172">
        <v>2015</v>
      </c>
      <c r="AM15" s="191">
        <v>0.35</v>
      </c>
      <c r="AQ15" s="192">
        <v>8</v>
      </c>
      <c r="AR15" s="193" t="s">
        <v>174</v>
      </c>
      <c r="AS15" s="194">
        <f t="shared" si="2"/>
        <v>0</v>
      </c>
      <c r="AT15" s="194">
        <f t="shared" si="2"/>
        <v>0</v>
      </c>
      <c r="AU15" s="194">
        <f t="shared" si="2"/>
        <v>0</v>
      </c>
      <c r="AV15" s="194">
        <f t="shared" si="2"/>
        <v>0</v>
      </c>
      <c r="AW15" s="194">
        <f t="shared" si="2"/>
        <v>0</v>
      </c>
      <c r="AX15" s="194">
        <f t="shared" si="2"/>
        <v>0</v>
      </c>
      <c r="BA15" s="173">
        <v>8</v>
      </c>
      <c r="BB15" s="174" t="s">
        <v>191</v>
      </c>
      <c r="BC15" s="174">
        <v>270000</v>
      </c>
      <c r="BD15" s="174">
        <v>300000</v>
      </c>
      <c r="BE15" s="174">
        <v>150000</v>
      </c>
      <c r="BF15" s="174">
        <v>270000</v>
      </c>
      <c r="BK15" s="172" t="s">
        <v>192</v>
      </c>
    </row>
    <row r="16" spans="1:63" ht="14.5" thickBot="1" x14ac:dyDescent="0.35">
      <c r="A16" s="175"/>
      <c r="B16" s="1" t="s">
        <v>220</v>
      </c>
      <c r="C16" s="1"/>
      <c r="D16" s="182" t="s">
        <v>164</v>
      </c>
      <c r="E16" s="197">
        <v>0.125</v>
      </c>
      <c r="F16" s="1" t="s">
        <v>5</v>
      </c>
      <c r="G16" s="320"/>
      <c r="H16" s="321"/>
      <c r="I16" s="321"/>
      <c r="J16" s="321"/>
      <c r="L16" s="1"/>
      <c r="M16" s="1" t="s">
        <v>221</v>
      </c>
      <c r="N16" s="1"/>
      <c r="O16" s="1"/>
      <c r="P16" s="1" t="s">
        <v>164</v>
      </c>
      <c r="Q16" s="201">
        <v>10</v>
      </c>
      <c r="R16" s="200" t="s">
        <v>222</v>
      </c>
      <c r="S16" s="1"/>
      <c r="T16" s="1"/>
      <c r="U16" s="180"/>
      <c r="AC16" s="172" t="s">
        <v>223</v>
      </c>
      <c r="AD16" s="172" t="s">
        <v>224</v>
      </c>
      <c r="AF16" s="172">
        <v>9</v>
      </c>
      <c r="AG16" s="172" t="s">
        <v>225</v>
      </c>
      <c r="AH16" s="172">
        <v>2016</v>
      </c>
      <c r="AM16" s="191">
        <v>0.4</v>
      </c>
      <c r="AQ16" s="202">
        <v>9</v>
      </c>
      <c r="AR16" s="203" t="s">
        <v>175</v>
      </c>
      <c r="AS16" s="204">
        <f t="shared" si="2"/>
        <v>0</v>
      </c>
      <c r="AT16" s="204">
        <f t="shared" si="2"/>
        <v>0</v>
      </c>
      <c r="AU16" s="204">
        <f t="shared" si="2"/>
        <v>0</v>
      </c>
      <c r="AV16" s="204">
        <f t="shared" si="2"/>
        <v>0</v>
      </c>
      <c r="AW16" s="204">
        <f t="shared" si="2"/>
        <v>0</v>
      </c>
      <c r="AX16" s="204">
        <f t="shared" si="2"/>
        <v>0</v>
      </c>
      <c r="BA16" s="173">
        <v>9</v>
      </c>
      <c r="BB16" s="174" t="s">
        <v>191</v>
      </c>
      <c r="BC16" s="174">
        <v>270000</v>
      </c>
      <c r="BD16" s="174">
        <v>300000</v>
      </c>
      <c r="BE16" s="174">
        <v>150000</v>
      </c>
      <c r="BF16" s="174">
        <v>270000</v>
      </c>
      <c r="BK16" s="172" t="s">
        <v>192</v>
      </c>
    </row>
    <row r="17" spans="1:63" ht="14.5" thickBot="1" x14ac:dyDescent="0.35">
      <c r="A17" s="175"/>
      <c r="B17" s="1" t="s">
        <v>4</v>
      </c>
      <c r="C17" s="1"/>
      <c r="D17" s="182" t="s">
        <v>164</v>
      </c>
      <c r="E17" s="205">
        <v>15000</v>
      </c>
      <c r="F17" s="206" t="s">
        <v>6</v>
      </c>
      <c r="G17" s="322"/>
      <c r="H17" s="323">
        <v>0.5</v>
      </c>
      <c r="I17" s="323"/>
      <c r="J17" s="323"/>
      <c r="L17" s="1"/>
      <c r="M17" s="1" t="s">
        <v>226</v>
      </c>
      <c r="N17" s="1"/>
      <c r="O17" s="1"/>
      <c r="P17" s="1" t="s">
        <v>164</v>
      </c>
      <c r="Q17" s="201"/>
      <c r="R17" s="200" t="s">
        <v>227</v>
      </c>
      <c r="S17" s="1"/>
      <c r="T17" s="1"/>
      <c r="U17" s="180"/>
      <c r="AD17" s="172" t="s">
        <v>228</v>
      </c>
      <c r="AF17" s="172">
        <v>10</v>
      </c>
      <c r="AG17" s="172" t="s">
        <v>229</v>
      </c>
      <c r="AH17" s="172">
        <v>2017</v>
      </c>
      <c r="AM17" s="191">
        <v>0.45</v>
      </c>
      <c r="BA17" s="173">
        <v>10</v>
      </c>
      <c r="BB17" s="174" t="s">
        <v>191</v>
      </c>
      <c r="BC17" s="174">
        <v>270000</v>
      </c>
      <c r="BD17" s="174">
        <v>300000</v>
      </c>
      <c r="BE17" s="174">
        <v>150000</v>
      </c>
      <c r="BF17" s="174">
        <v>270000</v>
      </c>
      <c r="BK17" s="172" t="s">
        <v>192</v>
      </c>
    </row>
    <row r="18" spans="1:63" ht="14.5" thickBot="1" x14ac:dyDescent="0.35">
      <c r="A18" s="175"/>
      <c r="B18" s="1"/>
      <c r="C18" s="1"/>
      <c r="D18" s="1"/>
      <c r="E18" s="1"/>
      <c r="F18" s="1"/>
      <c r="G18" s="322"/>
      <c r="H18" s="324"/>
      <c r="I18" s="324"/>
      <c r="J18" s="324"/>
      <c r="K18" s="1"/>
      <c r="L18" s="207"/>
      <c r="M18" s="1" t="s">
        <v>347</v>
      </c>
      <c r="N18" s="1"/>
      <c r="O18" s="1"/>
      <c r="P18" s="1" t="s">
        <v>164</v>
      </c>
      <c r="Q18" s="411">
        <v>2</v>
      </c>
      <c r="R18" s="200" t="s">
        <v>348</v>
      </c>
      <c r="S18" s="1"/>
      <c r="T18" s="1"/>
      <c r="U18" s="180"/>
      <c r="AF18" s="172">
        <v>11</v>
      </c>
      <c r="AG18" s="172" t="s">
        <v>230</v>
      </c>
      <c r="AH18" s="172">
        <v>2018</v>
      </c>
      <c r="AM18" s="191">
        <v>0.5</v>
      </c>
      <c r="AQ18" s="184" t="s">
        <v>7</v>
      </c>
      <c r="AR18" s="184" t="s">
        <v>186</v>
      </c>
      <c r="AS18" s="184">
        <f>AS7</f>
        <v>2019</v>
      </c>
      <c r="AT18" s="184">
        <f>AS18+1</f>
        <v>2020</v>
      </c>
      <c r="AU18" s="184">
        <f t="shared" ref="AU18" si="3">AT18+1</f>
        <v>2021</v>
      </c>
      <c r="AV18" s="184">
        <f>AU18+1</f>
        <v>2022</v>
      </c>
      <c r="AW18" s="184">
        <f>AV18+1</f>
        <v>2023</v>
      </c>
      <c r="AX18" s="184">
        <f t="shared" ref="AX18" si="4">AW18+1</f>
        <v>2024</v>
      </c>
      <c r="BA18" s="173">
        <v>11</v>
      </c>
      <c r="BB18" s="174" t="s">
        <v>191</v>
      </c>
      <c r="BC18" s="174">
        <v>270000</v>
      </c>
      <c r="BD18" s="174">
        <v>300000</v>
      </c>
      <c r="BE18" s="174">
        <v>150000</v>
      </c>
      <c r="BF18" s="174">
        <v>270000</v>
      </c>
      <c r="BK18" s="172" t="s">
        <v>192</v>
      </c>
    </row>
    <row r="19" spans="1:63" ht="14.5" thickBot="1" x14ac:dyDescent="0.35">
      <c r="A19" s="175"/>
      <c r="B19" s="2" t="s">
        <v>231</v>
      </c>
      <c r="C19" s="2"/>
      <c r="D19" s="1"/>
      <c r="E19" s="1"/>
      <c r="F19" s="1"/>
      <c r="G19" s="1"/>
      <c r="H19" s="1"/>
      <c r="I19" s="1"/>
      <c r="J19" s="1"/>
      <c r="K19" s="1"/>
      <c r="L19" s="207"/>
      <c r="M19" s="1" t="s">
        <v>232</v>
      </c>
      <c r="N19" s="1"/>
      <c r="O19" s="1"/>
      <c r="P19" s="1" t="s">
        <v>164</v>
      </c>
      <c r="Q19" s="208">
        <f>K55</f>
        <v>4297941716</v>
      </c>
      <c r="R19" s="200"/>
      <c r="S19" s="1"/>
      <c r="T19" s="1"/>
      <c r="U19" s="180"/>
      <c r="AC19" s="408" t="s">
        <v>345</v>
      </c>
      <c r="AD19" s="409">
        <v>300000000</v>
      </c>
      <c r="AF19" s="172">
        <v>12</v>
      </c>
      <c r="AG19" s="172" t="s">
        <v>233</v>
      </c>
      <c r="AH19" s="172">
        <v>2019</v>
      </c>
      <c r="AM19" s="191">
        <v>0.55000000000000004</v>
      </c>
      <c r="AQ19" s="187">
        <v>1</v>
      </c>
      <c r="AR19" s="188" t="s">
        <v>167</v>
      </c>
      <c r="AS19" s="189">
        <f>IF(AS8&gt;1,AS8/5,0)</f>
        <v>0</v>
      </c>
      <c r="AT19" s="189">
        <f>IF(AS19&gt;1,AS19,AT8/5)</f>
        <v>0</v>
      </c>
      <c r="AU19" s="189">
        <f t="shared" ref="AU19:AX27" si="5">IF(AT19&gt;1,AT19,AU8/5)</f>
        <v>0</v>
      </c>
      <c r="AV19" s="189">
        <f t="shared" si="5"/>
        <v>0</v>
      </c>
      <c r="AW19" s="189">
        <f t="shared" si="5"/>
        <v>0</v>
      </c>
      <c r="AX19" s="189">
        <f t="shared" si="5"/>
        <v>0</v>
      </c>
      <c r="BA19" s="173">
        <v>12</v>
      </c>
      <c r="BB19" s="174" t="s">
        <v>191</v>
      </c>
      <c r="BC19" s="174">
        <v>270000</v>
      </c>
      <c r="BD19" s="174">
        <v>300000</v>
      </c>
      <c r="BE19" s="174">
        <v>150000</v>
      </c>
      <c r="BF19" s="174">
        <v>270000</v>
      </c>
      <c r="BK19" s="172" t="s">
        <v>192</v>
      </c>
    </row>
    <row r="20" spans="1:63" ht="14.5" thickBot="1" x14ac:dyDescent="0.35">
      <c r="A20" s="175"/>
      <c r="B20" s="3"/>
      <c r="C20" s="184" t="s">
        <v>7</v>
      </c>
      <c r="D20" s="184" t="s">
        <v>186</v>
      </c>
      <c r="E20" s="184">
        <f>I10</f>
        <v>2019</v>
      </c>
      <c r="F20" s="184">
        <f>E20+1</f>
        <v>2020</v>
      </c>
      <c r="G20" s="184">
        <f t="shared" ref="G20:J20" si="6">F20+1</f>
        <v>2021</v>
      </c>
      <c r="H20" s="184">
        <f>G20+1</f>
        <v>2022</v>
      </c>
      <c r="I20" s="184">
        <f>H20+1</f>
        <v>2023</v>
      </c>
      <c r="J20" s="184">
        <f t="shared" si="6"/>
        <v>2024</v>
      </c>
      <c r="K20" s="1"/>
      <c r="L20" s="207"/>
      <c r="M20" s="1" t="s">
        <v>234</v>
      </c>
      <c r="N20" s="1"/>
      <c r="O20" s="1"/>
      <c r="P20" s="1" t="s">
        <v>164</v>
      </c>
      <c r="Q20" s="208">
        <f>-K61-K63</f>
        <v>-360000000</v>
      </c>
      <c r="R20" s="200"/>
      <c r="S20" s="1"/>
      <c r="T20" s="1"/>
      <c r="U20" s="180"/>
      <c r="V20" s="209"/>
      <c r="W20" s="210"/>
      <c r="X20" s="210"/>
      <c r="AF20" s="172">
        <v>13</v>
      </c>
      <c r="AH20" s="172">
        <v>2020</v>
      </c>
      <c r="AM20" s="191">
        <v>0.6</v>
      </c>
      <c r="AQ20" s="192">
        <v>2</v>
      </c>
      <c r="AR20" s="193" t="s">
        <v>168</v>
      </c>
      <c r="AS20" s="194">
        <f t="shared" ref="AS20:AS27" si="7">IF(AS9&gt;1,AS9/5,0)</f>
        <v>0</v>
      </c>
      <c r="AT20" s="194">
        <f t="shared" ref="AT20:AT27" si="8">IF(AS20&gt;1,AS20,AT9/5)</f>
        <v>0</v>
      </c>
      <c r="AU20" s="194">
        <f t="shared" si="5"/>
        <v>0</v>
      </c>
      <c r="AV20" s="194">
        <f t="shared" si="5"/>
        <v>0</v>
      </c>
      <c r="AW20" s="194">
        <f t="shared" si="5"/>
        <v>0</v>
      </c>
      <c r="AX20" s="194">
        <f t="shared" si="5"/>
        <v>0</v>
      </c>
      <c r="BA20" s="173">
        <v>13</v>
      </c>
      <c r="BB20" s="174" t="s">
        <v>191</v>
      </c>
      <c r="BC20" s="174">
        <v>270000</v>
      </c>
      <c r="BD20" s="174">
        <v>300000</v>
      </c>
      <c r="BE20" s="174">
        <v>150000</v>
      </c>
      <c r="BF20" s="174">
        <v>270000</v>
      </c>
      <c r="BK20" s="172" t="s">
        <v>192</v>
      </c>
    </row>
    <row r="21" spans="1:63" ht="14.5" thickBot="1" x14ac:dyDescent="0.35">
      <c r="A21" s="175"/>
      <c r="B21" s="211"/>
      <c r="C21" s="187">
        <v>1</v>
      </c>
      <c r="D21" s="188" t="s">
        <v>167</v>
      </c>
      <c r="E21" s="212"/>
      <c r="F21" s="213"/>
      <c r="G21" s="213"/>
      <c r="H21" s="213"/>
      <c r="I21" s="213"/>
      <c r="J21" s="213"/>
      <c r="K21" s="214"/>
      <c r="L21" s="207"/>
      <c r="M21" s="1" t="s">
        <v>235</v>
      </c>
      <c r="N21" s="1"/>
      <c r="O21" s="1"/>
      <c r="P21" s="1" t="s">
        <v>164</v>
      </c>
      <c r="Q21" s="215">
        <f>-K58-K59-K60</f>
        <v>-1225000000</v>
      </c>
      <c r="R21" s="200"/>
      <c r="S21" s="1"/>
      <c r="T21" s="1"/>
      <c r="U21" s="180"/>
      <c r="V21" s="216"/>
      <c r="W21" s="217"/>
      <c r="X21" s="216"/>
      <c r="AF21" s="172">
        <v>14</v>
      </c>
      <c r="AH21" s="172">
        <v>2021</v>
      </c>
      <c r="AM21" s="191">
        <v>0.65</v>
      </c>
      <c r="AQ21" s="192">
        <v>3</v>
      </c>
      <c r="AR21" s="193" t="s">
        <v>169</v>
      </c>
      <c r="AS21" s="194">
        <f t="shared" si="7"/>
        <v>0</v>
      </c>
      <c r="AT21" s="194">
        <f t="shared" si="8"/>
        <v>0</v>
      </c>
      <c r="AU21" s="194">
        <f t="shared" si="5"/>
        <v>0</v>
      </c>
      <c r="AV21" s="194">
        <f t="shared" si="5"/>
        <v>0</v>
      </c>
      <c r="AW21" s="194">
        <f t="shared" si="5"/>
        <v>0</v>
      </c>
      <c r="AX21" s="194">
        <f t="shared" si="5"/>
        <v>0</v>
      </c>
      <c r="BA21" s="173">
        <v>14</v>
      </c>
      <c r="BB21" s="174" t="s">
        <v>191</v>
      </c>
      <c r="BC21" s="174">
        <v>270000</v>
      </c>
      <c r="BD21" s="174">
        <v>300000</v>
      </c>
      <c r="BE21" s="174">
        <v>150000</v>
      </c>
      <c r="BF21" s="174">
        <v>270000</v>
      </c>
      <c r="BK21" s="172" t="s">
        <v>192</v>
      </c>
    </row>
    <row r="22" spans="1:63" ht="14.5" thickBot="1" x14ac:dyDescent="0.35">
      <c r="A22" s="175"/>
      <c r="B22" s="211"/>
      <c r="C22" s="192">
        <v>2</v>
      </c>
      <c r="D22" s="193" t="s">
        <v>168</v>
      </c>
      <c r="E22" s="212"/>
      <c r="F22" s="218"/>
      <c r="G22" s="218"/>
      <c r="H22" s="218"/>
      <c r="I22" s="218"/>
      <c r="J22" s="218"/>
      <c r="K22" s="214"/>
      <c r="L22" s="207"/>
      <c r="M22" s="1" t="s">
        <v>236</v>
      </c>
      <c r="N22" s="1"/>
      <c r="O22" s="1"/>
      <c r="P22" s="1" t="s">
        <v>164</v>
      </c>
      <c r="Q22" s="219">
        <f>-K64-K65-K66</f>
        <v>-611724154.85000002</v>
      </c>
      <c r="R22" s="200"/>
      <c r="S22" s="1"/>
      <c r="T22" s="1"/>
      <c r="U22" s="180"/>
      <c r="V22" s="210"/>
      <c r="W22" s="220"/>
      <c r="X22" s="205"/>
      <c r="AF22" s="172">
        <v>15</v>
      </c>
      <c r="AH22" s="172">
        <v>2022</v>
      </c>
      <c r="AM22" s="191">
        <v>0.7</v>
      </c>
      <c r="AQ22" s="192">
        <v>4</v>
      </c>
      <c r="AR22" s="193" t="s">
        <v>170</v>
      </c>
      <c r="AS22" s="194">
        <f t="shared" si="7"/>
        <v>0</v>
      </c>
      <c r="AT22" s="194">
        <f t="shared" si="8"/>
        <v>0</v>
      </c>
      <c r="AU22" s="194">
        <f t="shared" si="5"/>
        <v>0</v>
      </c>
      <c r="AV22" s="194">
        <f t="shared" si="5"/>
        <v>0</v>
      </c>
      <c r="AW22" s="194">
        <f t="shared" si="5"/>
        <v>0</v>
      </c>
      <c r="AX22" s="194">
        <f t="shared" si="5"/>
        <v>0</v>
      </c>
      <c r="BA22" s="173">
        <v>15</v>
      </c>
      <c r="BB22" s="174" t="s">
        <v>191</v>
      </c>
      <c r="BC22" s="174">
        <v>270000</v>
      </c>
      <c r="BD22" s="174">
        <v>300000</v>
      </c>
      <c r="BE22" s="174">
        <v>150000</v>
      </c>
      <c r="BF22" s="174">
        <v>270000</v>
      </c>
      <c r="BK22" s="172" t="s">
        <v>192</v>
      </c>
    </row>
    <row r="23" spans="1:63" x14ac:dyDescent="0.3">
      <c r="A23" s="175"/>
      <c r="B23" s="211"/>
      <c r="C23" s="192">
        <v>3</v>
      </c>
      <c r="D23" s="193" t="s">
        <v>169</v>
      </c>
      <c r="E23" s="212"/>
      <c r="F23" s="218"/>
      <c r="G23" s="218"/>
      <c r="H23" s="218"/>
      <c r="I23" s="218"/>
      <c r="J23" s="218"/>
      <c r="K23" s="214"/>
      <c r="L23" s="207"/>
      <c r="M23" s="1" t="s">
        <v>237</v>
      </c>
      <c r="N23" s="1"/>
      <c r="O23" s="1"/>
      <c r="P23" s="1" t="s">
        <v>164</v>
      </c>
      <c r="Q23" s="208">
        <f>K74</f>
        <v>-93485496.071875021</v>
      </c>
      <c r="R23" s="200"/>
      <c r="S23" s="1"/>
      <c r="T23" s="1"/>
      <c r="U23" s="180"/>
      <c r="V23" s="205"/>
      <c r="W23" s="220"/>
      <c r="X23" s="205"/>
      <c r="AF23" s="172">
        <v>16</v>
      </c>
      <c r="AH23" s="172">
        <v>2023</v>
      </c>
      <c r="AM23" s="191">
        <v>0.75</v>
      </c>
      <c r="AQ23" s="192">
        <v>5</v>
      </c>
      <c r="AR23" s="193" t="s">
        <v>171</v>
      </c>
      <c r="AS23" s="194">
        <f t="shared" si="7"/>
        <v>0</v>
      </c>
      <c r="AT23" s="194">
        <f t="shared" si="8"/>
        <v>0</v>
      </c>
      <c r="AU23" s="194">
        <f t="shared" si="5"/>
        <v>0</v>
      </c>
      <c r="AV23" s="194">
        <f t="shared" si="5"/>
        <v>0</v>
      </c>
      <c r="AW23" s="194">
        <f t="shared" si="5"/>
        <v>0</v>
      </c>
      <c r="AX23" s="194">
        <f t="shared" si="5"/>
        <v>0</v>
      </c>
      <c r="BA23" s="173">
        <v>16</v>
      </c>
      <c r="BB23" s="174" t="s">
        <v>191</v>
      </c>
      <c r="BC23" s="174">
        <v>270000</v>
      </c>
      <c r="BD23" s="174">
        <v>300000</v>
      </c>
      <c r="BE23" s="174">
        <v>150000</v>
      </c>
      <c r="BF23" s="174">
        <v>270000</v>
      </c>
      <c r="BK23" s="172" t="s">
        <v>192</v>
      </c>
    </row>
    <row r="24" spans="1:63" ht="14.5" thickBot="1" x14ac:dyDescent="0.35">
      <c r="A24" s="175"/>
      <c r="B24" s="211"/>
      <c r="C24" s="192">
        <v>4</v>
      </c>
      <c r="D24" s="193" t="s">
        <v>170</v>
      </c>
      <c r="E24" s="218"/>
      <c r="F24" s="218"/>
      <c r="G24" s="218"/>
      <c r="H24" s="218"/>
      <c r="I24" s="218"/>
      <c r="J24" s="218"/>
      <c r="K24" s="214"/>
      <c r="L24" s="207"/>
      <c r="M24" s="221"/>
      <c r="N24" s="221" t="s">
        <v>238</v>
      </c>
      <c r="O24" s="221"/>
      <c r="P24" s="221"/>
      <c r="Q24" s="222">
        <f>SUM(Q19:Q23)</f>
        <v>2007732065.078125</v>
      </c>
      <c r="R24" s="223"/>
      <c r="S24" s="1"/>
      <c r="T24" s="1"/>
      <c r="U24" s="180"/>
      <c r="V24" s="205"/>
      <c r="W24" s="220"/>
      <c r="X24" s="205"/>
      <c r="AF24" s="172">
        <v>17</v>
      </c>
      <c r="AH24" s="172">
        <v>2024</v>
      </c>
      <c r="AM24" s="191">
        <v>0.8</v>
      </c>
      <c r="AQ24" s="192">
        <v>6</v>
      </c>
      <c r="AR24" s="193" t="s">
        <v>172</v>
      </c>
      <c r="AS24" s="194">
        <f t="shared" si="7"/>
        <v>0</v>
      </c>
      <c r="AT24" s="194">
        <f t="shared" si="8"/>
        <v>0</v>
      </c>
      <c r="AU24" s="194">
        <f t="shared" si="5"/>
        <v>0</v>
      </c>
      <c r="AV24" s="194">
        <f t="shared" si="5"/>
        <v>0</v>
      </c>
      <c r="AW24" s="194">
        <f t="shared" si="5"/>
        <v>0</v>
      </c>
      <c r="AX24" s="194">
        <f t="shared" si="5"/>
        <v>0</v>
      </c>
      <c r="BA24" s="173">
        <v>17</v>
      </c>
      <c r="BB24" s="174" t="s">
        <v>191</v>
      </c>
      <c r="BC24" s="174">
        <v>270000</v>
      </c>
      <c r="BD24" s="174">
        <v>300000</v>
      </c>
      <c r="BE24" s="174">
        <v>150000</v>
      </c>
      <c r="BF24" s="174">
        <v>270000</v>
      </c>
      <c r="BK24" s="172" t="s">
        <v>192</v>
      </c>
    </row>
    <row r="25" spans="1:63" ht="14.5" thickTop="1" x14ac:dyDescent="0.3">
      <c r="A25" s="175"/>
      <c r="B25" s="211"/>
      <c r="C25" s="192">
        <v>5</v>
      </c>
      <c r="D25" s="193" t="s">
        <v>171</v>
      </c>
      <c r="E25" s="218"/>
      <c r="F25" s="218">
        <f t="shared" ref="F25:J25" si="9">E25</f>
        <v>0</v>
      </c>
      <c r="G25" s="218">
        <f t="shared" si="9"/>
        <v>0</v>
      </c>
      <c r="H25" s="218">
        <f t="shared" si="9"/>
        <v>0</v>
      </c>
      <c r="I25" s="218">
        <f t="shared" si="9"/>
        <v>0</v>
      </c>
      <c r="J25" s="218">
        <f t="shared" si="9"/>
        <v>0</v>
      </c>
      <c r="K25" s="214"/>
      <c r="L25" s="207"/>
      <c r="M25" s="1"/>
      <c r="N25" s="1"/>
      <c r="O25" s="1"/>
      <c r="P25" s="210"/>
      <c r="Q25" s="1"/>
      <c r="R25" s="200"/>
      <c r="S25" s="1"/>
      <c r="T25" s="1"/>
      <c r="U25" s="180"/>
      <c r="V25" s="205"/>
      <c r="W25" s="220"/>
      <c r="X25" s="205"/>
      <c r="AF25" s="172">
        <v>18</v>
      </c>
      <c r="AH25" s="172">
        <v>2025</v>
      </c>
      <c r="AM25" s="191">
        <v>0.85</v>
      </c>
      <c r="AQ25" s="192">
        <v>7</v>
      </c>
      <c r="AR25" s="193" t="s">
        <v>173</v>
      </c>
      <c r="AS25" s="194">
        <f t="shared" si="7"/>
        <v>0</v>
      </c>
      <c r="AT25" s="194">
        <f t="shared" si="8"/>
        <v>0</v>
      </c>
      <c r="AU25" s="194">
        <f t="shared" si="5"/>
        <v>0</v>
      </c>
      <c r="AV25" s="194">
        <f t="shared" si="5"/>
        <v>0</v>
      </c>
      <c r="AW25" s="194">
        <f t="shared" si="5"/>
        <v>0</v>
      </c>
      <c r="AX25" s="194">
        <f t="shared" si="5"/>
        <v>0</v>
      </c>
      <c r="BA25" s="173">
        <v>18</v>
      </c>
      <c r="BB25" s="174" t="s">
        <v>191</v>
      </c>
      <c r="BC25" s="174">
        <v>270000</v>
      </c>
      <c r="BD25" s="174">
        <v>300000</v>
      </c>
      <c r="BE25" s="174">
        <v>150000</v>
      </c>
      <c r="BF25" s="174">
        <v>270000</v>
      </c>
      <c r="BK25" s="172" t="s">
        <v>192</v>
      </c>
    </row>
    <row r="26" spans="1:63" x14ac:dyDescent="0.3">
      <c r="A26" s="175"/>
      <c r="B26" s="211"/>
      <c r="C26" s="192">
        <v>6</v>
      </c>
      <c r="D26" s="193" t="s">
        <v>172</v>
      </c>
      <c r="E26" s="218"/>
      <c r="F26" s="218"/>
      <c r="G26" s="218"/>
      <c r="H26" s="218"/>
      <c r="I26" s="218"/>
      <c r="J26" s="218"/>
      <c r="K26" s="214"/>
      <c r="L26" s="207"/>
      <c r="M26" s="1" t="s">
        <v>160</v>
      </c>
      <c r="N26" s="1"/>
      <c r="O26" s="1"/>
      <c r="P26" s="1" t="s">
        <v>164</v>
      </c>
      <c r="Q26" s="224">
        <f>NPV(E14,E75:J75)</f>
        <v>919452695.94233441</v>
      </c>
      <c r="R26" s="200"/>
      <c r="S26" s="1"/>
      <c r="T26" s="1"/>
      <c r="U26" s="180"/>
      <c r="V26" s="210"/>
      <c r="W26" s="220"/>
      <c r="X26" s="205"/>
      <c r="AF26" s="172">
        <v>19</v>
      </c>
      <c r="AM26" s="191">
        <v>0.9</v>
      </c>
      <c r="AQ26" s="192">
        <v>8</v>
      </c>
      <c r="AR26" s="193" t="s">
        <v>174</v>
      </c>
      <c r="AS26" s="194">
        <f t="shared" si="7"/>
        <v>0</v>
      </c>
      <c r="AT26" s="194">
        <f t="shared" si="8"/>
        <v>0</v>
      </c>
      <c r="AU26" s="194">
        <f t="shared" si="5"/>
        <v>0</v>
      </c>
      <c r="AV26" s="194">
        <f t="shared" si="5"/>
        <v>0</v>
      </c>
      <c r="AW26" s="194">
        <f t="shared" si="5"/>
        <v>0</v>
      </c>
      <c r="AX26" s="194">
        <f t="shared" si="5"/>
        <v>0</v>
      </c>
      <c r="BA26" s="173">
        <v>19</v>
      </c>
      <c r="BB26" s="174" t="s">
        <v>191</v>
      </c>
      <c r="BC26" s="174">
        <v>270000</v>
      </c>
      <c r="BD26" s="174">
        <v>300000</v>
      </c>
      <c r="BE26" s="174">
        <v>150000</v>
      </c>
      <c r="BF26" s="174">
        <v>270000</v>
      </c>
      <c r="BK26" s="172" t="s">
        <v>192</v>
      </c>
    </row>
    <row r="27" spans="1:63" ht="14.5" thickBot="1" x14ac:dyDescent="0.35">
      <c r="A27" s="175"/>
      <c r="B27" s="211"/>
      <c r="C27" s="192">
        <v>7</v>
      </c>
      <c r="D27" s="193" t="s">
        <v>239</v>
      </c>
      <c r="E27" s="218"/>
      <c r="F27" s="218"/>
      <c r="G27" s="218"/>
      <c r="H27" s="218"/>
      <c r="I27" s="218"/>
      <c r="J27" s="218"/>
      <c r="K27" s="214"/>
      <c r="L27" s="207"/>
      <c r="M27" s="1" t="s">
        <v>143</v>
      </c>
      <c r="N27" s="1"/>
      <c r="O27" s="1"/>
      <c r="P27" s="1" t="s">
        <v>164</v>
      </c>
      <c r="Q27" s="225">
        <f>N70</f>
        <v>0.27915630167840799</v>
      </c>
      <c r="R27" s="200"/>
      <c r="S27" s="1"/>
      <c r="T27" s="1"/>
      <c r="U27" s="180"/>
      <c r="V27" s="210"/>
      <c r="W27" s="220"/>
      <c r="X27" s="205"/>
      <c r="AF27" s="172">
        <v>20</v>
      </c>
      <c r="AM27" s="191">
        <v>0.95</v>
      </c>
      <c r="AQ27" s="202">
        <v>9</v>
      </c>
      <c r="AR27" s="203" t="s">
        <v>175</v>
      </c>
      <c r="AS27" s="226">
        <f t="shared" si="7"/>
        <v>0</v>
      </c>
      <c r="AT27" s="226">
        <f t="shared" si="8"/>
        <v>0</v>
      </c>
      <c r="AU27" s="226">
        <f t="shared" si="5"/>
        <v>0</v>
      </c>
      <c r="AV27" s="226">
        <f t="shared" si="5"/>
        <v>0</v>
      </c>
      <c r="AW27" s="226">
        <f t="shared" si="5"/>
        <v>0</v>
      </c>
      <c r="AX27" s="226">
        <f t="shared" si="5"/>
        <v>0</v>
      </c>
      <c r="BA27" s="173">
        <v>20</v>
      </c>
      <c r="BB27" s="174" t="s">
        <v>191</v>
      </c>
      <c r="BC27" s="174">
        <v>270000</v>
      </c>
      <c r="BD27" s="174">
        <v>300000</v>
      </c>
      <c r="BE27" s="174">
        <v>150000</v>
      </c>
      <c r="BF27" s="174">
        <v>270000</v>
      </c>
      <c r="BK27" s="172" t="s">
        <v>192</v>
      </c>
    </row>
    <row r="28" spans="1:63" ht="17.5" x14ac:dyDescent="0.3">
      <c r="A28" s="175"/>
      <c r="B28" s="211"/>
      <c r="C28" s="192">
        <v>8</v>
      </c>
      <c r="D28" s="193" t="s">
        <v>174</v>
      </c>
      <c r="E28" s="218"/>
      <c r="F28" s="218"/>
      <c r="G28" s="218"/>
      <c r="H28" s="218"/>
      <c r="I28" s="218"/>
      <c r="J28" s="218"/>
      <c r="K28" s="214"/>
      <c r="L28" s="227">
        <f>MATCH(TRUE,E76:J76,0)</f>
        <v>4</v>
      </c>
      <c r="M28" s="1" t="s">
        <v>240</v>
      </c>
      <c r="N28" s="1"/>
      <c r="O28" s="1"/>
      <c r="P28" s="1" t="s">
        <v>164</v>
      </c>
      <c r="Q28" s="228">
        <f ca="1">(L28-1+OFFSET(E75,0,L28)/OFFSET(E69,0,L28))*12</f>
        <v>46.324923514893207</v>
      </c>
      <c r="R28" s="200" t="s">
        <v>180</v>
      </c>
      <c r="S28" s="1"/>
      <c r="T28" s="1"/>
      <c r="U28" s="180"/>
      <c r="V28" s="205"/>
      <c r="W28" s="220"/>
      <c r="X28" s="205"/>
      <c r="AF28" s="172">
        <v>21</v>
      </c>
      <c r="AM28" s="191">
        <v>1</v>
      </c>
      <c r="BA28" s="173">
        <v>21</v>
      </c>
      <c r="BB28" s="174" t="s">
        <v>191</v>
      </c>
      <c r="BC28" s="174">
        <v>270000</v>
      </c>
      <c r="BD28" s="174">
        <v>300000</v>
      </c>
      <c r="BE28" s="174">
        <v>150000</v>
      </c>
      <c r="BF28" s="174">
        <v>270000</v>
      </c>
      <c r="BK28" s="172" t="s">
        <v>192</v>
      </c>
    </row>
    <row r="29" spans="1:63" ht="14.5" thickBot="1" x14ac:dyDescent="0.35">
      <c r="A29" s="175"/>
      <c r="B29" s="211"/>
      <c r="C29" s="202">
        <v>9</v>
      </c>
      <c r="D29" s="203" t="s">
        <v>175</v>
      </c>
      <c r="E29" s="229"/>
      <c r="F29" s="229"/>
      <c r="G29" s="229"/>
      <c r="H29" s="229"/>
      <c r="I29" s="229"/>
      <c r="J29" s="229"/>
      <c r="K29" s="214"/>
      <c r="L29" s="230"/>
      <c r="M29" s="231"/>
      <c r="N29" s="231"/>
      <c r="O29" s="231"/>
      <c r="P29" s="232"/>
      <c r="Q29" s="231"/>
      <c r="R29" s="233"/>
      <c r="S29" s="1"/>
      <c r="T29" s="1"/>
      <c r="U29" s="180"/>
      <c r="V29" s="205"/>
      <c r="W29" s="220"/>
      <c r="X29" s="205"/>
      <c r="AF29" s="172">
        <v>22</v>
      </c>
      <c r="BA29" s="173">
        <v>22</v>
      </c>
      <c r="BB29" s="174" t="s">
        <v>191</v>
      </c>
      <c r="BC29" s="174">
        <v>270000</v>
      </c>
      <c r="BD29" s="174">
        <v>300000</v>
      </c>
      <c r="BE29" s="174">
        <v>150000</v>
      </c>
      <c r="BF29" s="174">
        <v>270000</v>
      </c>
      <c r="BK29" s="172" t="s">
        <v>192</v>
      </c>
    </row>
    <row r="30" spans="1:63" x14ac:dyDescent="0.3">
      <c r="A30" s="175"/>
      <c r="B30" s="1"/>
      <c r="C30" s="1"/>
      <c r="D30" s="1"/>
      <c r="E30" s="1"/>
      <c r="F30" s="1"/>
      <c r="G30" s="1"/>
      <c r="H30" s="1"/>
      <c r="I30" s="1"/>
      <c r="J30" s="1"/>
      <c r="K30" s="1"/>
      <c r="L30" s="216"/>
      <c r="M30" s="217"/>
      <c r="N30" s="216"/>
      <c r="O30" s="234"/>
      <c r="P30" s="210"/>
      <c r="Q30" s="210"/>
      <c r="R30" s="210"/>
      <c r="S30" s="1"/>
      <c r="T30" s="1"/>
      <c r="U30" s="180"/>
      <c r="V30" s="210"/>
      <c r="W30" s="220"/>
      <c r="X30" s="205"/>
      <c r="AF30" s="172">
        <v>23</v>
      </c>
      <c r="BA30" s="173">
        <v>23</v>
      </c>
      <c r="BB30" s="174" t="s">
        <v>191</v>
      </c>
      <c r="BC30" s="174">
        <v>270000</v>
      </c>
      <c r="BD30" s="174">
        <v>300000</v>
      </c>
      <c r="BE30" s="174">
        <v>150000</v>
      </c>
      <c r="BF30" s="174">
        <v>270000</v>
      </c>
      <c r="BK30" s="172" t="s">
        <v>192</v>
      </c>
    </row>
    <row r="31" spans="1:63" ht="14.5" thickBot="1" x14ac:dyDescent="0.35">
      <c r="A31" s="175"/>
      <c r="B31" s="2" t="s">
        <v>182</v>
      </c>
      <c r="C31" s="1"/>
      <c r="D31" s="1"/>
      <c r="E31" s="1"/>
      <c r="F31" s="1"/>
      <c r="G31" s="1"/>
      <c r="H31" s="1"/>
      <c r="I31" s="1"/>
      <c r="J31" s="1"/>
      <c r="K31" s="1"/>
      <c r="L31" s="210"/>
      <c r="M31" s="220"/>
      <c r="N31" s="235"/>
      <c r="O31" s="235"/>
      <c r="P31" s="210"/>
      <c r="Q31" s="1"/>
      <c r="R31" s="1"/>
      <c r="S31" s="1"/>
      <c r="T31" s="1"/>
      <c r="U31" s="180"/>
      <c r="V31" s="210"/>
      <c r="W31" s="210"/>
      <c r="X31" s="210"/>
      <c r="AF31" s="172">
        <v>24</v>
      </c>
      <c r="BA31" s="173">
        <v>24</v>
      </c>
      <c r="BB31" s="174" t="s">
        <v>191</v>
      </c>
      <c r="BC31" s="174">
        <v>270000</v>
      </c>
      <c r="BD31" s="174">
        <v>300000</v>
      </c>
      <c r="BE31" s="174">
        <v>150000</v>
      </c>
      <c r="BF31" s="174">
        <v>270000</v>
      </c>
      <c r="BK31" s="172" t="s">
        <v>192</v>
      </c>
    </row>
    <row r="32" spans="1:63" ht="14.5" thickBot="1" x14ac:dyDescent="0.35">
      <c r="A32" s="175"/>
      <c r="B32" s="1"/>
      <c r="C32" s="184" t="s">
        <v>7</v>
      </c>
      <c r="D32" s="184" t="s">
        <v>186</v>
      </c>
      <c r="E32" s="184">
        <f>E20</f>
        <v>2019</v>
      </c>
      <c r="F32" s="184">
        <f>E32+1</f>
        <v>2020</v>
      </c>
      <c r="G32" s="184">
        <f t="shared" ref="G32:J32" si="10">F32+1</f>
        <v>2021</v>
      </c>
      <c r="H32" s="184">
        <f>G32+1</f>
        <v>2022</v>
      </c>
      <c r="I32" s="184">
        <f>H32+1</f>
        <v>2023</v>
      </c>
      <c r="J32" s="184">
        <f t="shared" si="10"/>
        <v>2024</v>
      </c>
      <c r="K32" s="1"/>
      <c r="M32" s="2" t="s">
        <v>241</v>
      </c>
      <c r="N32" s="210"/>
      <c r="O32" s="1"/>
      <c r="P32" s="1"/>
      <c r="Q32" s="2" t="s">
        <v>242</v>
      </c>
      <c r="R32" s="1"/>
      <c r="S32" s="1"/>
      <c r="T32" s="1"/>
      <c r="U32" s="180"/>
      <c r="V32" s="216"/>
      <c r="W32" s="236"/>
      <c r="X32" s="210"/>
      <c r="AF32" s="172">
        <v>25</v>
      </c>
      <c r="BA32" s="173">
        <v>25</v>
      </c>
      <c r="BB32" s="174" t="s">
        <v>191</v>
      </c>
      <c r="BC32" s="174">
        <v>270000</v>
      </c>
      <c r="BD32" s="174">
        <v>300000</v>
      </c>
      <c r="BE32" s="174">
        <v>150000</v>
      </c>
      <c r="BF32" s="174">
        <v>270000</v>
      </c>
      <c r="BK32" s="172" t="s">
        <v>192</v>
      </c>
    </row>
    <row r="33" spans="1:63" ht="14.5" thickBot="1" x14ac:dyDescent="0.35">
      <c r="A33" s="175"/>
      <c r="B33" s="237">
        <f>SUM(E33:J33)</f>
        <v>1</v>
      </c>
      <c r="C33" s="187">
        <v>1</v>
      </c>
      <c r="D33" s="188" t="s">
        <v>167</v>
      </c>
      <c r="E33" s="238">
        <v>1</v>
      </c>
      <c r="F33" s="238"/>
      <c r="G33" s="238"/>
      <c r="H33" s="238"/>
      <c r="I33" s="238"/>
      <c r="J33" s="238"/>
      <c r="K33" s="239" t="str">
        <f>IF(B33&gt;1,"Salah","Benar")</f>
        <v>Benar</v>
      </c>
      <c r="M33" s="240">
        <v>1</v>
      </c>
      <c r="N33" s="241" t="s">
        <v>243</v>
      </c>
      <c r="O33" s="240" t="s">
        <v>244</v>
      </c>
      <c r="P33" s="1"/>
      <c r="Q33" s="242" t="s">
        <v>7</v>
      </c>
      <c r="R33" s="184" t="s">
        <v>245</v>
      </c>
      <c r="S33" s="243">
        <f>E20</f>
        <v>2019</v>
      </c>
      <c r="T33" s="184" t="s">
        <v>245</v>
      </c>
      <c r="U33" s="180"/>
      <c r="V33" s="210"/>
      <c r="W33" s="220"/>
      <c r="X33" s="205"/>
      <c r="AF33" s="172">
        <v>26</v>
      </c>
      <c r="BA33" s="173">
        <v>26</v>
      </c>
      <c r="BB33" s="174" t="s">
        <v>191</v>
      </c>
      <c r="BC33" s="174">
        <v>270000</v>
      </c>
      <c r="BD33" s="174">
        <v>300000</v>
      </c>
      <c r="BE33" s="174">
        <v>150000</v>
      </c>
      <c r="BF33" s="174">
        <v>270000</v>
      </c>
      <c r="BK33" s="172" t="s">
        <v>192</v>
      </c>
    </row>
    <row r="34" spans="1:63" x14ac:dyDescent="0.3">
      <c r="A34" s="175"/>
      <c r="B34" s="237">
        <f t="shared" ref="B34:B41" si="11">SUM(E34:J34)</f>
        <v>0</v>
      </c>
      <c r="C34" s="192">
        <v>2</v>
      </c>
      <c r="D34" s="193" t="s">
        <v>168</v>
      </c>
      <c r="E34" s="244"/>
      <c r="F34" s="244"/>
      <c r="G34" s="244"/>
      <c r="H34" s="244"/>
      <c r="I34" s="244"/>
      <c r="J34" s="244"/>
      <c r="K34" s="239" t="str">
        <f t="shared" ref="K34:K41" si="12">IF(B34&gt;1,"Salah","Benar")</f>
        <v>Benar</v>
      </c>
      <c r="M34" s="245"/>
      <c r="N34" s="246" t="s">
        <v>246</v>
      </c>
      <c r="O34" s="247">
        <f>IF($Q$16&lt;100,36000000,IF($Q$16&gt;200,48000000,42000000))</f>
        <v>36000000</v>
      </c>
      <c r="P34" s="1" t="s">
        <v>247</v>
      </c>
      <c r="Q34" s="248">
        <v>1</v>
      </c>
      <c r="R34" s="249" t="s">
        <v>248</v>
      </c>
      <c r="S34" s="170"/>
      <c r="T34" s="250"/>
      <c r="U34" s="180"/>
      <c r="V34" s="210"/>
      <c r="W34" s="220"/>
      <c r="X34" s="205"/>
      <c r="AF34" s="172">
        <v>27</v>
      </c>
      <c r="BA34" s="173">
        <v>27</v>
      </c>
      <c r="BB34" s="174" t="s">
        <v>191</v>
      </c>
      <c r="BC34" s="174">
        <v>270000</v>
      </c>
      <c r="BD34" s="174">
        <v>300000</v>
      </c>
      <c r="BE34" s="174">
        <v>150000</v>
      </c>
      <c r="BF34" s="174">
        <v>270000</v>
      </c>
      <c r="BK34" s="172" t="s">
        <v>192</v>
      </c>
    </row>
    <row r="35" spans="1:63" x14ac:dyDescent="0.3">
      <c r="A35" s="175"/>
      <c r="B35" s="237">
        <f t="shared" si="11"/>
        <v>1</v>
      </c>
      <c r="C35" s="192">
        <v>3</v>
      </c>
      <c r="D35" s="193" t="s">
        <v>169</v>
      </c>
      <c r="E35" s="244"/>
      <c r="F35" s="244"/>
      <c r="G35" s="244">
        <v>1</v>
      </c>
      <c r="H35" s="244"/>
      <c r="I35" s="244"/>
      <c r="J35" s="244"/>
      <c r="K35" s="239" t="str">
        <f t="shared" si="12"/>
        <v>Benar</v>
      </c>
      <c r="M35" s="194"/>
      <c r="N35" s="251" t="s">
        <v>249</v>
      </c>
      <c r="O35" s="252">
        <f>IF($Q$16&lt;100,36000000,IF($Q$16&gt;200,48000000,42000000))</f>
        <v>36000000</v>
      </c>
      <c r="P35" s="1" t="s">
        <v>247</v>
      </c>
      <c r="Q35" s="253" t="str">
        <f>J8&amp;F8&amp;F7</f>
        <v>SApartementJabodetabek</v>
      </c>
      <c r="R35" s="251" t="s">
        <v>250</v>
      </c>
      <c r="S35" s="254">
        <v>100000000</v>
      </c>
      <c r="T35" s="194" t="s">
        <v>251</v>
      </c>
      <c r="U35" s="180"/>
      <c r="V35" s="210"/>
      <c r="W35" s="220"/>
      <c r="X35" s="205"/>
      <c r="AF35" s="172">
        <v>28</v>
      </c>
      <c r="BA35" s="173">
        <v>28</v>
      </c>
      <c r="BB35" s="174" t="s">
        <v>191</v>
      </c>
      <c r="BC35" s="174">
        <v>270000</v>
      </c>
      <c r="BD35" s="174">
        <v>300000</v>
      </c>
      <c r="BE35" s="174">
        <v>150000</v>
      </c>
      <c r="BF35" s="174">
        <v>270000</v>
      </c>
      <c r="BK35" s="172" t="s">
        <v>192</v>
      </c>
    </row>
    <row r="36" spans="1:63" x14ac:dyDescent="0.3">
      <c r="A36" s="175"/>
      <c r="B36" s="237">
        <f t="shared" si="11"/>
        <v>0</v>
      </c>
      <c r="C36" s="192">
        <v>4</v>
      </c>
      <c r="D36" s="193" t="s">
        <v>170</v>
      </c>
      <c r="E36" s="244"/>
      <c r="F36" s="244"/>
      <c r="G36" s="244"/>
      <c r="H36" s="244"/>
      <c r="I36" s="244"/>
      <c r="J36" s="244"/>
      <c r="K36" s="239" t="str">
        <f t="shared" si="12"/>
        <v>Benar</v>
      </c>
      <c r="M36" s="194"/>
      <c r="N36" s="251" t="s">
        <v>252</v>
      </c>
      <c r="O36" s="218"/>
      <c r="P36" s="1" t="s">
        <v>247</v>
      </c>
      <c r="Q36" s="255"/>
      <c r="R36" s="251" t="s">
        <v>253</v>
      </c>
      <c r="S36" s="254">
        <v>25000000</v>
      </c>
      <c r="T36" s="194" t="s">
        <v>254</v>
      </c>
      <c r="U36" s="180"/>
      <c r="V36" s="210"/>
      <c r="W36" s="220"/>
      <c r="X36" s="205"/>
      <c r="AF36" s="172">
        <v>29</v>
      </c>
      <c r="BA36" s="173">
        <v>29</v>
      </c>
      <c r="BB36" s="174" t="s">
        <v>191</v>
      </c>
      <c r="BC36" s="174">
        <v>270000</v>
      </c>
      <c r="BD36" s="174">
        <v>300000</v>
      </c>
      <c r="BE36" s="174">
        <v>150000</v>
      </c>
      <c r="BF36" s="174">
        <v>270000</v>
      </c>
      <c r="BK36" s="172" t="s">
        <v>192</v>
      </c>
    </row>
    <row r="37" spans="1:63" x14ac:dyDescent="0.3">
      <c r="A37" s="175"/>
      <c r="B37" s="237">
        <f t="shared" si="11"/>
        <v>0</v>
      </c>
      <c r="C37" s="192">
        <v>5</v>
      </c>
      <c r="D37" s="193" t="s">
        <v>171</v>
      </c>
      <c r="E37" s="244"/>
      <c r="F37" s="244"/>
      <c r="G37" s="244"/>
      <c r="H37" s="244"/>
      <c r="I37" s="244"/>
      <c r="J37" s="244"/>
      <c r="K37" s="239" t="str">
        <f t="shared" si="12"/>
        <v>Benar</v>
      </c>
      <c r="M37" s="194"/>
      <c r="N37" s="251" t="s">
        <v>255</v>
      </c>
      <c r="O37" s="218"/>
      <c r="P37" s="1" t="s">
        <v>247</v>
      </c>
      <c r="Q37" s="255"/>
      <c r="R37" s="251" t="s">
        <v>256</v>
      </c>
      <c r="S37" s="254"/>
      <c r="T37" s="194" t="s">
        <v>254</v>
      </c>
      <c r="U37" s="180"/>
      <c r="V37" s="210"/>
      <c r="W37" s="210"/>
      <c r="X37" s="210"/>
      <c r="AF37" s="172">
        <v>30</v>
      </c>
      <c r="BA37" s="173">
        <v>30</v>
      </c>
      <c r="BB37" s="174" t="s">
        <v>191</v>
      </c>
      <c r="BC37" s="174">
        <v>270000</v>
      </c>
      <c r="BD37" s="174">
        <v>300000</v>
      </c>
      <c r="BE37" s="174">
        <v>150000</v>
      </c>
      <c r="BF37" s="174">
        <v>270000</v>
      </c>
      <c r="BK37" s="172" t="s">
        <v>192</v>
      </c>
    </row>
    <row r="38" spans="1:63" x14ac:dyDescent="0.3">
      <c r="A38" s="175"/>
      <c r="B38" s="237">
        <f t="shared" si="11"/>
        <v>0</v>
      </c>
      <c r="C38" s="192">
        <v>6</v>
      </c>
      <c r="D38" s="193" t="s">
        <v>172</v>
      </c>
      <c r="E38" s="244"/>
      <c r="F38" s="244"/>
      <c r="G38" s="244"/>
      <c r="H38" s="244"/>
      <c r="I38" s="244"/>
      <c r="J38" s="244"/>
      <c r="K38" s="239" t="str">
        <f t="shared" si="12"/>
        <v>Benar</v>
      </c>
      <c r="M38" s="256"/>
      <c r="N38" s="251" t="s">
        <v>257</v>
      </c>
      <c r="O38" s="218"/>
      <c r="P38" s="1" t="s">
        <v>247</v>
      </c>
      <c r="Q38" s="255"/>
      <c r="R38" s="257"/>
      <c r="S38" s="258"/>
      <c r="T38" s="256"/>
      <c r="U38" s="180"/>
      <c r="V38" s="210"/>
      <c r="W38" s="210"/>
      <c r="X38" s="210"/>
      <c r="AF38" s="172">
        <v>31</v>
      </c>
      <c r="BA38" s="173">
        <v>31</v>
      </c>
      <c r="BB38" s="174" t="s">
        <v>191</v>
      </c>
      <c r="BC38" s="174">
        <v>270000</v>
      </c>
      <c r="BD38" s="174">
        <v>300000</v>
      </c>
      <c r="BE38" s="174">
        <v>150000</v>
      </c>
      <c r="BF38" s="174">
        <v>270000</v>
      </c>
      <c r="BK38" s="172" t="s">
        <v>192</v>
      </c>
    </row>
    <row r="39" spans="1:63" x14ac:dyDescent="0.3">
      <c r="A39" s="175"/>
      <c r="B39" s="237">
        <f t="shared" si="11"/>
        <v>1</v>
      </c>
      <c r="C39" s="192">
        <v>7</v>
      </c>
      <c r="D39" s="193" t="s">
        <v>239</v>
      </c>
      <c r="E39" s="244">
        <v>1</v>
      </c>
      <c r="F39" s="244"/>
      <c r="G39" s="244"/>
      <c r="H39" s="244"/>
      <c r="I39" s="244"/>
      <c r="J39" s="244"/>
      <c r="K39" s="239" t="str">
        <f t="shared" si="12"/>
        <v>Benar</v>
      </c>
      <c r="M39" s="256"/>
      <c r="N39" s="251" t="s">
        <v>258</v>
      </c>
      <c r="O39" s="218"/>
      <c r="P39" s="1" t="s">
        <v>247</v>
      </c>
      <c r="Q39" s="259">
        <v>2</v>
      </c>
      <c r="R39" s="193" t="s">
        <v>259</v>
      </c>
      <c r="S39" s="258"/>
      <c r="T39" s="256"/>
      <c r="U39" s="180"/>
      <c r="V39" s="210"/>
      <c r="W39" s="210"/>
      <c r="X39" s="210"/>
      <c r="BA39" s="173">
        <v>32</v>
      </c>
      <c r="BB39" s="174" t="s">
        <v>191</v>
      </c>
      <c r="BC39" s="174">
        <v>270000</v>
      </c>
      <c r="BD39" s="174">
        <v>300000</v>
      </c>
      <c r="BE39" s="174">
        <v>150000</v>
      </c>
      <c r="BF39" s="174">
        <v>270000</v>
      </c>
      <c r="BK39" s="172" t="s">
        <v>192</v>
      </c>
    </row>
    <row r="40" spans="1:63" x14ac:dyDescent="0.3">
      <c r="A40" s="175"/>
      <c r="B40" s="237">
        <f t="shared" si="11"/>
        <v>1</v>
      </c>
      <c r="C40" s="192">
        <v>8</v>
      </c>
      <c r="D40" s="193" t="s">
        <v>312</v>
      </c>
      <c r="E40" s="244">
        <v>1</v>
      </c>
      <c r="F40" s="244"/>
      <c r="G40" s="244"/>
      <c r="H40" s="244"/>
      <c r="I40" s="244"/>
      <c r="J40" s="244"/>
      <c r="K40" s="239" t="str">
        <f t="shared" si="12"/>
        <v>Benar</v>
      </c>
      <c r="M40" s="194"/>
      <c r="N40" s="251" t="s">
        <v>239</v>
      </c>
      <c r="O40" s="218">
        <f>Assumption_Apt!R5</f>
        <v>2400000</v>
      </c>
      <c r="P40" s="1" t="s">
        <v>247</v>
      </c>
      <c r="Q40" s="255"/>
      <c r="R40" s="251" t="s">
        <v>299</v>
      </c>
      <c r="S40" s="254">
        <f>(Q16*6000000)</f>
        <v>60000000</v>
      </c>
      <c r="T40" s="194" t="s">
        <v>260</v>
      </c>
      <c r="U40" s="180"/>
      <c r="V40" s="210"/>
      <c r="W40" s="260"/>
      <c r="X40" s="210"/>
      <c r="BA40" s="173">
        <v>33</v>
      </c>
      <c r="BB40" s="174" t="s">
        <v>191</v>
      </c>
      <c r="BC40" s="174">
        <v>270000</v>
      </c>
      <c r="BD40" s="174">
        <v>300000</v>
      </c>
      <c r="BE40" s="174">
        <v>150000</v>
      </c>
      <c r="BF40" s="174">
        <v>270000</v>
      </c>
      <c r="BK40" s="172" t="s">
        <v>192</v>
      </c>
    </row>
    <row r="41" spans="1:63" ht="14.5" thickBot="1" x14ac:dyDescent="0.35">
      <c r="A41" s="175"/>
      <c r="B41" s="237">
        <f t="shared" si="11"/>
        <v>0</v>
      </c>
      <c r="C41" s="202">
        <v>9</v>
      </c>
      <c r="D41" s="203" t="s">
        <v>175</v>
      </c>
      <c r="E41" s="261"/>
      <c r="F41" s="261"/>
      <c r="G41" s="261"/>
      <c r="H41" s="261"/>
      <c r="I41" s="261"/>
      <c r="J41" s="261"/>
      <c r="K41" s="239" t="str">
        <f t="shared" si="12"/>
        <v>Benar</v>
      </c>
      <c r="M41" s="194"/>
      <c r="N41" s="251" t="s">
        <v>261</v>
      </c>
      <c r="O41" s="218"/>
      <c r="P41" s="1" t="s">
        <v>247</v>
      </c>
      <c r="Q41" s="262"/>
      <c r="R41" s="251" t="s">
        <v>344</v>
      </c>
      <c r="S41" s="194">
        <f>'Gabungan_Calculation Sheet'!E45+'Gabungan_Calculation Sheet'!E46+'Gabungan_Calculation Sheet'!E49</f>
        <v>188250000</v>
      </c>
      <c r="T41" s="194"/>
      <c r="U41" s="180"/>
      <c r="V41" s="210"/>
      <c r="W41" s="260"/>
      <c r="X41" s="210"/>
      <c r="BA41" s="173">
        <v>34</v>
      </c>
      <c r="BB41" s="174" t="s">
        <v>191</v>
      </c>
      <c r="BC41" s="174">
        <v>270000</v>
      </c>
      <c r="BD41" s="174">
        <v>300000</v>
      </c>
      <c r="BE41" s="174">
        <v>150000</v>
      </c>
      <c r="BF41" s="174">
        <v>270000</v>
      </c>
      <c r="BK41" s="172" t="s">
        <v>192</v>
      </c>
    </row>
    <row r="42" spans="1:63" ht="14.5" thickBot="1" x14ac:dyDescent="0.35">
      <c r="A42" s="175"/>
      <c r="B42" s="1"/>
      <c r="C42" s="1"/>
      <c r="D42" s="1"/>
      <c r="E42" s="1"/>
      <c r="F42" s="1"/>
      <c r="G42" s="1"/>
      <c r="H42" s="1"/>
      <c r="I42" s="1"/>
      <c r="J42" s="1"/>
      <c r="K42" s="1"/>
      <c r="M42" s="263"/>
      <c r="N42" s="264" t="s">
        <v>262</v>
      </c>
      <c r="O42" s="265"/>
      <c r="P42" s="1" t="s">
        <v>247</v>
      </c>
      <c r="Q42" s="266"/>
      <c r="R42" s="264" t="s">
        <v>350</v>
      </c>
      <c r="S42" s="410">
        <f>(Q18*AD19)+100000000</f>
        <v>700000000</v>
      </c>
      <c r="T42" s="267"/>
      <c r="U42" s="180"/>
      <c r="V42" s="210"/>
      <c r="W42" s="260"/>
      <c r="X42" s="210"/>
      <c r="BA42" s="173">
        <v>35</v>
      </c>
      <c r="BB42" s="174" t="s">
        <v>191</v>
      </c>
      <c r="BC42" s="174">
        <v>270000</v>
      </c>
      <c r="BD42" s="174">
        <v>300000</v>
      </c>
      <c r="BE42" s="174">
        <v>150000</v>
      </c>
      <c r="BF42" s="174">
        <v>270000</v>
      </c>
      <c r="BK42" s="172" t="s">
        <v>192</v>
      </c>
    </row>
    <row r="43" spans="1:63" ht="14.5" thickBot="1" x14ac:dyDescent="0.35">
      <c r="A43" s="175"/>
      <c r="B43" s="1"/>
      <c r="C43" s="1"/>
      <c r="D43" s="1"/>
      <c r="E43" s="208"/>
      <c r="F43" s="1"/>
      <c r="G43" s="1"/>
      <c r="H43" s="1"/>
      <c r="I43" s="1"/>
      <c r="J43" s="1"/>
      <c r="K43" s="1"/>
      <c r="M43" s="169"/>
      <c r="N43" s="268"/>
      <c r="O43" s="171"/>
      <c r="P43" s="1"/>
      <c r="Q43" s="269">
        <v>3</v>
      </c>
      <c r="R43" s="270" t="s">
        <v>263</v>
      </c>
      <c r="S43" s="243" t="s">
        <v>264</v>
      </c>
      <c r="T43" s="271" t="s">
        <v>265</v>
      </c>
      <c r="U43" s="180"/>
      <c r="BA43" s="173">
        <v>36</v>
      </c>
      <c r="BB43" s="174" t="s">
        <v>191</v>
      </c>
      <c r="BC43" s="174">
        <v>270000</v>
      </c>
      <c r="BD43" s="174">
        <v>300000</v>
      </c>
      <c r="BE43" s="174">
        <v>150000</v>
      </c>
      <c r="BF43" s="174">
        <v>270000</v>
      </c>
      <c r="BK43" s="172" t="s">
        <v>192</v>
      </c>
    </row>
    <row r="44" spans="1:63" ht="14.5" thickBot="1" x14ac:dyDescent="0.35">
      <c r="A44" s="175"/>
      <c r="B44" s="2" t="s">
        <v>266</v>
      </c>
      <c r="C44" s="1"/>
      <c r="D44" s="1"/>
      <c r="E44" s="1"/>
      <c r="F44" s="1"/>
      <c r="G44" s="1"/>
      <c r="H44" s="1"/>
      <c r="I44" s="1"/>
      <c r="J44" s="1"/>
      <c r="K44" s="1"/>
      <c r="M44" s="259">
        <v>2</v>
      </c>
      <c r="N44" s="193" t="s">
        <v>267</v>
      </c>
      <c r="O44" s="272"/>
      <c r="P44" s="1"/>
      <c r="Q44" s="245"/>
      <c r="R44" s="246" t="s">
        <v>246</v>
      </c>
      <c r="S44" s="212"/>
      <c r="T44" s="273">
        <v>150000000</v>
      </c>
      <c r="U44" s="180"/>
      <c r="BA44" s="173">
        <v>37</v>
      </c>
      <c r="BB44" s="174" t="s">
        <v>191</v>
      </c>
      <c r="BC44" s="174">
        <v>270000</v>
      </c>
      <c r="BD44" s="174">
        <v>300000</v>
      </c>
      <c r="BE44" s="174">
        <v>150000</v>
      </c>
      <c r="BF44" s="174">
        <v>270000</v>
      </c>
      <c r="BK44" s="172" t="s">
        <v>192</v>
      </c>
    </row>
    <row r="45" spans="1:63" ht="14.5" thickBot="1" x14ac:dyDescent="0.35">
      <c r="A45" s="175"/>
      <c r="B45" s="1"/>
      <c r="C45" s="184" t="s">
        <v>7</v>
      </c>
      <c r="D45" s="184" t="s">
        <v>186</v>
      </c>
      <c r="E45" s="184">
        <f>E32</f>
        <v>2019</v>
      </c>
      <c r="F45" s="184">
        <f>E45+1</f>
        <v>2020</v>
      </c>
      <c r="G45" s="184">
        <f t="shared" ref="G45" si="13">F45+1</f>
        <v>2021</v>
      </c>
      <c r="H45" s="184">
        <f>G45+1</f>
        <v>2022</v>
      </c>
      <c r="I45" s="184">
        <f>H45+1</f>
        <v>2023</v>
      </c>
      <c r="J45" s="184">
        <f t="shared" ref="J45" si="14">I45+1</f>
        <v>2024</v>
      </c>
      <c r="K45" s="184" t="s">
        <v>9</v>
      </c>
      <c r="M45" s="255"/>
      <c r="N45" s="251" t="s">
        <v>268</v>
      </c>
      <c r="O45" s="274">
        <v>6000000</v>
      </c>
      <c r="P45" s="1" t="s">
        <v>269</v>
      </c>
      <c r="Q45" s="194"/>
      <c r="R45" s="251" t="s">
        <v>249</v>
      </c>
      <c r="S45" s="275"/>
      <c r="T45" s="275">
        <v>150000000</v>
      </c>
      <c r="U45" s="180"/>
      <c r="BA45" s="173">
        <v>38</v>
      </c>
      <c r="BB45" s="174" t="s">
        <v>191</v>
      </c>
      <c r="BC45" s="174">
        <v>270000</v>
      </c>
      <c r="BD45" s="174">
        <v>300000</v>
      </c>
      <c r="BE45" s="174">
        <v>150000</v>
      </c>
      <c r="BF45" s="174">
        <v>270000</v>
      </c>
      <c r="BK45" s="172" t="s">
        <v>192</v>
      </c>
    </row>
    <row r="46" spans="1:63" x14ac:dyDescent="0.3">
      <c r="A46" s="175"/>
      <c r="B46" s="1"/>
      <c r="C46" s="187">
        <v>1</v>
      </c>
      <c r="D46" s="188" t="s">
        <v>167</v>
      </c>
      <c r="E46" s="276"/>
      <c r="F46" s="189">
        <f t="shared" ref="F46:J54" si="15">AS19</f>
        <v>0</v>
      </c>
      <c r="G46" s="189">
        <f t="shared" si="15"/>
        <v>0</v>
      </c>
      <c r="H46" s="189">
        <f t="shared" si="15"/>
        <v>0</v>
      </c>
      <c r="I46" s="189">
        <f t="shared" si="15"/>
        <v>0</v>
      </c>
      <c r="J46" s="189">
        <f t="shared" si="15"/>
        <v>0</v>
      </c>
      <c r="K46" s="189">
        <f>SUM(E46:J46)</f>
        <v>0</v>
      </c>
      <c r="M46" s="255"/>
      <c r="N46" s="251" t="s">
        <v>270</v>
      </c>
      <c r="O46" s="274">
        <f>7000000</f>
        <v>7000000</v>
      </c>
      <c r="P46" s="1" t="s">
        <v>269</v>
      </c>
      <c r="Q46" s="194"/>
      <c r="R46" s="251" t="s">
        <v>252</v>
      </c>
      <c r="S46" s="218"/>
      <c r="T46" s="275">
        <v>150000000</v>
      </c>
      <c r="U46" s="180"/>
      <c r="BA46" s="173">
        <v>39</v>
      </c>
      <c r="BB46" s="174" t="s">
        <v>191</v>
      </c>
      <c r="BC46" s="174">
        <v>270000</v>
      </c>
      <c r="BD46" s="174">
        <v>300000</v>
      </c>
      <c r="BE46" s="174">
        <v>150000</v>
      </c>
      <c r="BF46" s="174">
        <v>270000</v>
      </c>
      <c r="BK46" s="172" t="s">
        <v>192</v>
      </c>
    </row>
    <row r="47" spans="1:63" x14ac:dyDescent="0.3">
      <c r="A47" s="175"/>
      <c r="B47" s="1"/>
      <c r="C47" s="192">
        <v>2</v>
      </c>
      <c r="D47" s="193" t="s">
        <v>168</v>
      </c>
      <c r="E47" s="277"/>
      <c r="F47" s="194">
        <f t="shared" si="15"/>
        <v>0</v>
      </c>
      <c r="G47" s="194">
        <f t="shared" si="15"/>
        <v>0</v>
      </c>
      <c r="H47" s="194">
        <f t="shared" si="15"/>
        <v>0</v>
      </c>
      <c r="I47" s="194">
        <f t="shared" si="15"/>
        <v>0</v>
      </c>
      <c r="J47" s="194">
        <f t="shared" si="15"/>
        <v>0</v>
      </c>
      <c r="K47" s="194">
        <f>SUM(E47:J47)</f>
        <v>0</v>
      </c>
      <c r="M47" s="255"/>
      <c r="N47" s="251" t="s">
        <v>271</v>
      </c>
      <c r="O47" s="274">
        <v>20000000</v>
      </c>
      <c r="P47" s="1" t="s">
        <v>269</v>
      </c>
      <c r="Q47" s="194"/>
      <c r="R47" s="251" t="s">
        <v>255</v>
      </c>
      <c r="S47" s="218"/>
      <c r="T47" s="275">
        <v>150000000</v>
      </c>
      <c r="U47" s="180"/>
      <c r="BA47" s="173">
        <v>40</v>
      </c>
      <c r="BB47" s="174">
        <v>260000</v>
      </c>
      <c r="BC47" s="174">
        <v>216000</v>
      </c>
      <c r="BD47" s="174">
        <v>240000</v>
      </c>
      <c r="BE47" s="174">
        <v>150000</v>
      </c>
      <c r="BF47" s="174">
        <v>216000</v>
      </c>
      <c r="BK47" s="172" t="s">
        <v>192</v>
      </c>
    </row>
    <row r="48" spans="1:63" ht="14.5" thickBot="1" x14ac:dyDescent="0.35">
      <c r="A48" s="175"/>
      <c r="B48" s="1"/>
      <c r="C48" s="192">
        <v>3</v>
      </c>
      <c r="D48" s="193" t="s">
        <v>169</v>
      </c>
      <c r="E48" s="277"/>
      <c r="F48" s="194">
        <f>AS21</f>
        <v>0</v>
      </c>
      <c r="G48" s="194">
        <f t="shared" si="15"/>
        <v>0</v>
      </c>
      <c r="H48" s="194">
        <f t="shared" si="15"/>
        <v>0</v>
      </c>
      <c r="I48" s="194">
        <f t="shared" si="15"/>
        <v>0</v>
      </c>
      <c r="J48" s="194">
        <f t="shared" si="15"/>
        <v>0</v>
      </c>
      <c r="K48" s="194">
        <f t="shared" ref="K48:K52" si="16">SUM(E48:J48)</f>
        <v>0</v>
      </c>
      <c r="M48" s="278"/>
      <c r="N48" s="264" t="s">
        <v>293</v>
      </c>
      <c r="O48" s="279"/>
      <c r="P48" s="1" t="s">
        <v>269</v>
      </c>
      <c r="Q48" s="256"/>
      <c r="R48" s="251" t="s">
        <v>257</v>
      </c>
      <c r="S48" s="218"/>
      <c r="T48" s="275"/>
      <c r="U48" s="180"/>
      <c r="BA48" s="173">
        <v>41</v>
      </c>
      <c r="BB48" s="174">
        <v>260000</v>
      </c>
      <c r="BC48" s="174">
        <v>216000</v>
      </c>
      <c r="BD48" s="174">
        <v>240000</v>
      </c>
      <c r="BE48" s="174">
        <v>150000</v>
      </c>
      <c r="BF48" s="174">
        <v>216000</v>
      </c>
      <c r="BK48" s="172" t="s">
        <v>192</v>
      </c>
    </row>
    <row r="49" spans="1:63" x14ac:dyDescent="0.3">
      <c r="A49" s="175"/>
      <c r="B49" s="1"/>
      <c r="C49" s="192">
        <v>4</v>
      </c>
      <c r="D49" s="193" t="s">
        <v>170</v>
      </c>
      <c r="E49" s="277"/>
      <c r="F49" s="194">
        <f t="shared" si="15"/>
        <v>0</v>
      </c>
      <c r="G49" s="194">
        <f t="shared" si="15"/>
        <v>0</v>
      </c>
      <c r="H49" s="194">
        <f t="shared" si="15"/>
        <v>0</v>
      </c>
      <c r="I49" s="194">
        <f t="shared" si="15"/>
        <v>0</v>
      </c>
      <c r="J49" s="194">
        <f t="shared" si="15"/>
        <v>0</v>
      </c>
      <c r="K49" s="194">
        <f t="shared" si="16"/>
        <v>0</v>
      </c>
      <c r="L49" s="1"/>
      <c r="M49" s="1"/>
      <c r="N49" s="1"/>
      <c r="O49" s="1"/>
      <c r="P49" s="1"/>
      <c r="Q49" s="256"/>
      <c r="R49" s="251" t="s">
        <v>258</v>
      </c>
      <c r="S49" s="218"/>
      <c r="T49" s="218"/>
      <c r="U49" s="180"/>
      <c r="BA49" s="173">
        <v>42</v>
      </c>
      <c r="BB49" s="174">
        <v>260000</v>
      </c>
      <c r="BC49" s="174">
        <v>216000</v>
      </c>
      <c r="BD49" s="174">
        <v>240000</v>
      </c>
      <c r="BE49" s="174">
        <v>150000</v>
      </c>
      <c r="BF49" s="174">
        <v>216000</v>
      </c>
      <c r="BK49" s="172" t="s">
        <v>192</v>
      </c>
    </row>
    <row r="50" spans="1:63" x14ac:dyDescent="0.3">
      <c r="A50" s="175"/>
      <c r="B50" s="1"/>
      <c r="C50" s="192">
        <v>5</v>
      </c>
      <c r="D50" s="193" t="s">
        <v>171</v>
      </c>
      <c r="E50" s="277"/>
      <c r="F50" s="194">
        <f t="shared" si="15"/>
        <v>0</v>
      </c>
      <c r="G50" s="194">
        <f t="shared" si="15"/>
        <v>0</v>
      </c>
      <c r="H50" s="194">
        <f t="shared" si="15"/>
        <v>0</v>
      </c>
      <c r="I50" s="194">
        <f t="shared" si="15"/>
        <v>0</v>
      </c>
      <c r="J50" s="194">
        <f t="shared" si="15"/>
        <v>0</v>
      </c>
      <c r="K50" s="194">
        <f t="shared" si="16"/>
        <v>0</v>
      </c>
      <c r="L50" s="1"/>
      <c r="M50" s="1"/>
      <c r="N50" s="1"/>
      <c r="O50" s="1"/>
      <c r="P50" s="1"/>
      <c r="Q50" s="194"/>
      <c r="R50" s="251" t="s">
        <v>272</v>
      </c>
      <c r="S50" s="218"/>
      <c r="T50" s="218"/>
      <c r="U50" s="180"/>
      <c r="BA50" s="173">
        <v>43</v>
      </c>
      <c r="BB50" s="174">
        <v>260000</v>
      </c>
      <c r="BC50" s="174">
        <v>216000</v>
      </c>
      <c r="BD50" s="174">
        <v>240000</v>
      </c>
      <c r="BE50" s="174">
        <v>150000</v>
      </c>
      <c r="BF50" s="174">
        <v>216000</v>
      </c>
      <c r="BK50" s="172" t="s">
        <v>192</v>
      </c>
    </row>
    <row r="51" spans="1:63" x14ac:dyDescent="0.3">
      <c r="A51" s="175"/>
      <c r="B51" s="1"/>
      <c r="C51" s="192">
        <v>6</v>
      </c>
      <c r="D51" s="193" t="s">
        <v>172</v>
      </c>
      <c r="E51" s="277"/>
      <c r="F51" s="194">
        <f t="shared" si="15"/>
        <v>0</v>
      </c>
      <c r="G51" s="194">
        <f t="shared" si="15"/>
        <v>0</v>
      </c>
      <c r="H51" s="194">
        <f t="shared" si="15"/>
        <v>0</v>
      </c>
      <c r="I51" s="194">
        <f t="shared" si="15"/>
        <v>0</v>
      </c>
      <c r="J51" s="194">
        <f t="shared" si="15"/>
        <v>0</v>
      </c>
      <c r="K51" s="194">
        <f t="shared" si="16"/>
        <v>0</v>
      </c>
      <c r="L51" s="1"/>
      <c r="M51" s="1"/>
      <c r="N51" s="1"/>
      <c r="O51" s="1"/>
      <c r="P51" s="1"/>
      <c r="Q51" s="194"/>
      <c r="R51" s="251" t="s">
        <v>261</v>
      </c>
      <c r="S51" s="218"/>
      <c r="T51" s="218"/>
      <c r="U51" s="180"/>
      <c r="BA51" s="173">
        <v>44</v>
      </c>
      <c r="BB51" s="174">
        <v>260000</v>
      </c>
      <c r="BC51" s="174">
        <v>216000</v>
      </c>
      <c r="BD51" s="174">
        <v>240000</v>
      </c>
      <c r="BE51" s="174">
        <v>150000</v>
      </c>
      <c r="BF51" s="174">
        <v>216000</v>
      </c>
      <c r="BK51" s="172" t="s">
        <v>192</v>
      </c>
    </row>
    <row r="52" spans="1:63" ht="14.5" thickBot="1" x14ac:dyDescent="0.35">
      <c r="A52" s="175"/>
      <c r="B52" s="1"/>
      <c r="C52" s="192">
        <v>7</v>
      </c>
      <c r="D52" s="193" t="s">
        <v>239</v>
      </c>
      <c r="E52" s="277">
        <f>IRR!D41</f>
        <v>219011557</v>
      </c>
      <c r="F52" s="277">
        <f>IRR!E41</f>
        <v>493200168</v>
      </c>
      <c r="G52" s="277">
        <f>IRR!F41</f>
        <v>717210248</v>
      </c>
      <c r="H52" s="277">
        <f>IRR!G41</f>
        <v>955211336</v>
      </c>
      <c r="I52" s="277">
        <f>IRR!H41</f>
        <v>1133308407</v>
      </c>
      <c r="J52" s="194">
        <v>0</v>
      </c>
      <c r="K52" s="194">
        <f t="shared" si="16"/>
        <v>3517941716</v>
      </c>
      <c r="L52" s="1"/>
      <c r="M52" s="1"/>
      <c r="N52" s="1"/>
      <c r="O52" s="1"/>
      <c r="P52" s="1"/>
      <c r="Q52" s="263"/>
      <c r="R52" s="264" t="s">
        <v>262</v>
      </c>
      <c r="S52" s="229"/>
      <c r="T52" s="229"/>
      <c r="U52" s="180"/>
      <c r="BA52" s="173">
        <v>45</v>
      </c>
      <c r="BB52" s="174">
        <v>260000</v>
      </c>
      <c r="BC52" s="174">
        <v>216000</v>
      </c>
      <c r="BD52" s="174">
        <v>240000</v>
      </c>
      <c r="BE52" s="174">
        <v>150000</v>
      </c>
      <c r="BF52" s="174">
        <v>216000</v>
      </c>
      <c r="BK52" s="172" t="s">
        <v>192</v>
      </c>
    </row>
    <row r="53" spans="1:63" x14ac:dyDescent="0.3">
      <c r="A53" s="175"/>
      <c r="B53" s="1"/>
      <c r="C53" s="192">
        <v>8</v>
      </c>
      <c r="D53" s="193" t="s">
        <v>312</v>
      </c>
      <c r="F53" s="194">
        <f>'New IRR (5th) OK (B)'!F53</f>
        <v>120000000</v>
      </c>
      <c r="G53" s="194">
        <f>'New IRR (5th) OK (B)'!G53</f>
        <v>120000000</v>
      </c>
      <c r="H53" s="194">
        <f>'New IRR (5th) OK (B)'!H53</f>
        <v>180000000</v>
      </c>
      <c r="I53" s="194">
        <f>'New IRR (5th) OK (B)'!I53</f>
        <v>180000000</v>
      </c>
      <c r="J53" s="194">
        <f>'New IRR (5th) OK (B)'!J53</f>
        <v>180000000</v>
      </c>
      <c r="K53" s="194">
        <f>SUM(E53:J53)</f>
        <v>780000000</v>
      </c>
      <c r="L53" s="1"/>
      <c r="M53" s="1"/>
      <c r="N53" s="1"/>
      <c r="O53" s="1"/>
      <c r="P53" s="1"/>
      <c r="Q53" s="1"/>
      <c r="R53" s="1"/>
      <c r="S53" s="1"/>
      <c r="T53" s="1"/>
      <c r="U53" s="180"/>
      <c r="BA53" s="173">
        <v>46</v>
      </c>
      <c r="BB53" s="174">
        <v>260000</v>
      </c>
      <c r="BC53" s="174">
        <v>216000</v>
      </c>
      <c r="BD53" s="174">
        <v>240000</v>
      </c>
      <c r="BE53" s="174">
        <v>150000</v>
      </c>
      <c r="BF53" s="174">
        <v>216000</v>
      </c>
      <c r="BK53" s="172" t="s">
        <v>192</v>
      </c>
    </row>
    <row r="54" spans="1:63" ht="14.5" thickBot="1" x14ac:dyDescent="0.35">
      <c r="A54" s="175"/>
      <c r="B54" s="1"/>
      <c r="C54" s="202">
        <v>9</v>
      </c>
      <c r="D54" s="203" t="s">
        <v>175</v>
      </c>
      <c r="E54" s="280"/>
      <c r="F54" s="226">
        <f t="shared" si="15"/>
        <v>0</v>
      </c>
      <c r="G54" s="226">
        <f t="shared" si="15"/>
        <v>0</v>
      </c>
      <c r="H54" s="226">
        <f t="shared" si="15"/>
        <v>0</v>
      </c>
      <c r="I54" s="226">
        <f t="shared" si="15"/>
        <v>0</v>
      </c>
      <c r="J54" s="226">
        <f t="shared" si="15"/>
        <v>0</v>
      </c>
      <c r="K54" s="226">
        <f>SUM(E54:J54)</f>
        <v>0</v>
      </c>
      <c r="L54" s="1"/>
      <c r="M54" s="1"/>
      <c r="N54" s="1"/>
      <c r="O54" s="1"/>
      <c r="P54" s="1"/>
      <c r="Q54" s="1"/>
      <c r="R54" s="1"/>
      <c r="S54" s="1"/>
      <c r="T54" s="1"/>
      <c r="U54" s="180"/>
      <c r="BA54" s="173">
        <v>47</v>
      </c>
      <c r="BB54" s="174">
        <v>260000</v>
      </c>
      <c r="BC54" s="174">
        <v>216000</v>
      </c>
      <c r="BD54" s="174">
        <v>240000</v>
      </c>
      <c r="BE54" s="174">
        <v>150000</v>
      </c>
      <c r="BF54" s="174">
        <v>216000</v>
      </c>
      <c r="BK54" s="172" t="s">
        <v>192</v>
      </c>
    </row>
    <row r="55" spans="1:63" ht="14.5" thickBot="1" x14ac:dyDescent="0.35">
      <c r="A55" s="175"/>
      <c r="B55" s="1"/>
      <c r="C55" s="1"/>
      <c r="D55" s="1"/>
      <c r="E55" s="1"/>
      <c r="F55" s="1"/>
      <c r="G55" s="1"/>
      <c r="H55" s="1"/>
      <c r="I55" s="1"/>
      <c r="J55" s="1"/>
      <c r="K55" s="281">
        <f>SUM(K46:K54)</f>
        <v>4297941716</v>
      </c>
      <c r="L55" s="1"/>
      <c r="M55" s="1"/>
      <c r="N55" s="1"/>
      <c r="O55" s="1"/>
      <c r="P55" s="1"/>
      <c r="Q55" s="1"/>
      <c r="R55" s="1"/>
      <c r="S55" s="1"/>
      <c r="T55" s="1"/>
      <c r="U55" s="180"/>
      <c r="BA55" s="173">
        <v>48</v>
      </c>
      <c r="BB55" s="174">
        <v>260000</v>
      </c>
      <c r="BC55" s="174">
        <v>216000</v>
      </c>
      <c r="BD55" s="174">
        <v>240000</v>
      </c>
      <c r="BE55" s="174">
        <v>150000</v>
      </c>
      <c r="BF55" s="174">
        <v>216000</v>
      </c>
      <c r="BK55" s="172" t="s">
        <v>192</v>
      </c>
    </row>
    <row r="56" spans="1:63" ht="15" thickTop="1" thickBot="1" x14ac:dyDescent="0.35">
      <c r="A56" s="175"/>
      <c r="B56" s="2" t="s">
        <v>273</v>
      </c>
      <c r="C56" s="1"/>
      <c r="D56" s="1"/>
      <c r="E56" s="1"/>
      <c r="F56" s="1"/>
      <c r="G56" s="1"/>
      <c r="H56" s="1"/>
      <c r="I56" s="1"/>
      <c r="J56" s="1"/>
      <c r="K56" s="1"/>
      <c r="L56" s="2"/>
      <c r="M56" s="2" t="s">
        <v>274</v>
      </c>
      <c r="N56" s="1"/>
      <c r="O56" s="1"/>
      <c r="P56" s="1"/>
      <c r="Q56" s="1"/>
      <c r="R56" s="1"/>
      <c r="S56" s="1"/>
      <c r="T56" s="1"/>
      <c r="U56" s="180"/>
      <c r="BA56" s="173">
        <v>49</v>
      </c>
      <c r="BB56" s="174">
        <v>260000</v>
      </c>
      <c r="BC56" s="174">
        <v>216000</v>
      </c>
      <c r="BD56" s="174">
        <v>240000</v>
      </c>
      <c r="BE56" s="174">
        <v>150000</v>
      </c>
      <c r="BF56" s="174">
        <v>216000</v>
      </c>
      <c r="BK56" s="172" t="s">
        <v>192</v>
      </c>
    </row>
    <row r="57" spans="1:63" ht="14.5" thickBot="1" x14ac:dyDescent="0.35">
      <c r="A57" s="175"/>
      <c r="B57" s="1"/>
      <c r="C57" s="184" t="s">
        <v>7</v>
      </c>
      <c r="D57" s="184" t="s">
        <v>245</v>
      </c>
      <c r="E57" s="184">
        <f>E45</f>
        <v>2019</v>
      </c>
      <c r="F57" s="184">
        <f>E57+1</f>
        <v>2020</v>
      </c>
      <c r="G57" s="184">
        <f t="shared" ref="G57" si="17">F57+1</f>
        <v>2021</v>
      </c>
      <c r="H57" s="184">
        <f>G57+1</f>
        <v>2022</v>
      </c>
      <c r="I57" s="184">
        <f>H57+1</f>
        <v>2023</v>
      </c>
      <c r="J57" s="184">
        <f t="shared" ref="J57" si="18">I57+1</f>
        <v>2024</v>
      </c>
      <c r="K57" s="184" t="s">
        <v>9</v>
      </c>
      <c r="L57" s="1"/>
      <c r="M57" s="184" t="s">
        <v>7</v>
      </c>
      <c r="N57" s="184" t="s">
        <v>245</v>
      </c>
      <c r="O57" s="184">
        <f>E57</f>
        <v>2019</v>
      </c>
      <c r="P57" s="184">
        <f>O57+1</f>
        <v>2020</v>
      </c>
      <c r="Q57" s="184">
        <f t="shared" ref="Q57" si="19">P57+1</f>
        <v>2021</v>
      </c>
      <c r="R57" s="184">
        <f>Q57+1</f>
        <v>2022</v>
      </c>
      <c r="S57" s="184">
        <f>R57+1</f>
        <v>2023</v>
      </c>
      <c r="T57" s="184">
        <f t="shared" ref="T57" si="20">S57+1</f>
        <v>2024</v>
      </c>
      <c r="U57" s="180"/>
      <c r="BA57" s="173">
        <v>50</v>
      </c>
      <c r="BB57" s="174">
        <v>260000</v>
      </c>
      <c r="BC57" s="174">
        <v>216000</v>
      </c>
      <c r="BD57" s="174">
        <v>240000</v>
      </c>
      <c r="BE57" s="174">
        <v>150000</v>
      </c>
      <c r="BF57" s="174">
        <v>216000</v>
      </c>
      <c r="BK57" s="172" t="s">
        <v>192</v>
      </c>
    </row>
    <row r="58" spans="1:63" x14ac:dyDescent="0.3">
      <c r="A58" s="175"/>
      <c r="B58" s="1"/>
      <c r="C58" s="187">
        <v>1</v>
      </c>
      <c r="D58" s="188" t="s">
        <v>275</v>
      </c>
      <c r="E58" s="189">
        <f t="shared" ref="E58:I58" si="21">O58*($S$35*$M$8)</f>
        <v>500000000</v>
      </c>
      <c r="F58" s="189">
        <f t="shared" si="21"/>
        <v>0</v>
      </c>
      <c r="G58" s="189">
        <f t="shared" si="21"/>
        <v>0</v>
      </c>
      <c r="H58" s="189">
        <f t="shared" si="21"/>
        <v>0</v>
      </c>
      <c r="I58" s="189">
        <f t="shared" si="21"/>
        <v>0</v>
      </c>
      <c r="J58" s="189">
        <f>T58*($S$35*$M$8)</f>
        <v>0</v>
      </c>
      <c r="K58" s="189">
        <f>SUM(E58:J58)</f>
        <v>500000000</v>
      </c>
      <c r="L58" s="282">
        <f>SUM(O58:T58)</f>
        <v>1</v>
      </c>
      <c r="M58" s="187">
        <v>1</v>
      </c>
      <c r="N58" s="249" t="str">
        <f>D58</f>
        <v>SEWA</v>
      </c>
      <c r="O58" s="283">
        <v>1</v>
      </c>
      <c r="P58" s="283"/>
      <c r="Q58" s="283"/>
      <c r="R58" s="283"/>
      <c r="S58" s="283"/>
      <c r="T58" s="283"/>
      <c r="U58" s="284">
        <f>IF(L58=1,0,"Salah")</f>
        <v>0</v>
      </c>
      <c r="BA58" s="173">
        <v>51</v>
      </c>
      <c r="BB58" s="174">
        <v>260000</v>
      </c>
      <c r="BC58" s="174">
        <v>216000</v>
      </c>
      <c r="BD58" s="174">
        <v>240000</v>
      </c>
      <c r="BE58" s="174">
        <v>150000</v>
      </c>
      <c r="BF58" s="174">
        <v>216000</v>
      </c>
      <c r="BK58" s="172" t="s">
        <v>192</v>
      </c>
    </row>
    <row r="59" spans="1:63" x14ac:dyDescent="0.3">
      <c r="A59" s="175"/>
      <c r="B59" s="1"/>
      <c r="C59" s="192">
        <v>2</v>
      </c>
      <c r="D59" s="193" t="s">
        <v>276</v>
      </c>
      <c r="E59" s="194">
        <f t="shared" ref="E59:J59" si="22">O59*$S$36</f>
        <v>25000000</v>
      </c>
      <c r="F59" s="194">
        <f t="shared" si="22"/>
        <v>0</v>
      </c>
      <c r="G59" s="194">
        <f t="shared" si="22"/>
        <v>0</v>
      </c>
      <c r="H59" s="194">
        <f t="shared" si="22"/>
        <v>0</v>
      </c>
      <c r="I59" s="194">
        <f t="shared" si="22"/>
        <v>0</v>
      </c>
      <c r="J59" s="194">
        <f t="shared" si="22"/>
        <v>0</v>
      </c>
      <c r="K59" s="194">
        <f t="shared" ref="K59:K62" si="23">SUM(E59:J59)</f>
        <v>25000000</v>
      </c>
      <c r="L59" s="282">
        <f t="shared" ref="L59:L66" si="24">SUM(O59:T59)</f>
        <v>1</v>
      </c>
      <c r="M59" s="192">
        <v>2</v>
      </c>
      <c r="N59" s="193" t="str">
        <f>D59</f>
        <v>Koordinasi</v>
      </c>
      <c r="O59" s="285">
        <v>1</v>
      </c>
      <c r="P59" s="285"/>
      <c r="Q59" s="285"/>
      <c r="R59" s="285"/>
      <c r="S59" s="285"/>
      <c r="T59" s="285"/>
      <c r="U59" s="284">
        <f>IF(L59=1,0,"Salah")</f>
        <v>0</v>
      </c>
      <c r="BA59" s="173">
        <v>52</v>
      </c>
      <c r="BB59" s="174">
        <v>260000</v>
      </c>
      <c r="BC59" s="174">
        <v>216000</v>
      </c>
      <c r="BD59" s="174">
        <v>240000</v>
      </c>
      <c r="BE59" s="174">
        <v>150000</v>
      </c>
      <c r="BF59" s="174">
        <v>216000</v>
      </c>
      <c r="BK59" s="172" t="s">
        <v>192</v>
      </c>
    </row>
    <row r="60" spans="1:63" x14ac:dyDescent="0.3">
      <c r="A60" s="175"/>
      <c r="B60" s="1"/>
      <c r="C60" s="192">
        <v>3</v>
      </c>
      <c r="D60" s="193" t="s">
        <v>349</v>
      </c>
      <c r="E60" s="194">
        <f>O60*$S$42</f>
        <v>700000000</v>
      </c>
      <c r="F60" s="194">
        <f t="shared" ref="F60:J60" si="25">P60*$S$42</f>
        <v>0</v>
      </c>
      <c r="G60" s="194">
        <f t="shared" si="25"/>
        <v>0</v>
      </c>
      <c r="H60" s="194">
        <f t="shared" si="25"/>
        <v>0</v>
      </c>
      <c r="I60" s="194">
        <f t="shared" si="25"/>
        <v>0</v>
      </c>
      <c r="J60" s="194">
        <f t="shared" si="25"/>
        <v>0</v>
      </c>
      <c r="K60" s="194">
        <f t="shared" si="23"/>
        <v>700000000</v>
      </c>
      <c r="L60" s="282">
        <f t="shared" si="24"/>
        <v>1</v>
      </c>
      <c r="M60" s="192">
        <v>3</v>
      </c>
      <c r="N60" s="193" t="str">
        <f t="shared" ref="N60:N65" si="26">D60</f>
        <v>MCP-Shooter</v>
      </c>
      <c r="O60" s="285">
        <v>1</v>
      </c>
      <c r="P60" s="285"/>
      <c r="Q60" s="285"/>
      <c r="R60" s="285"/>
      <c r="S60" s="285"/>
      <c r="T60" s="285"/>
      <c r="U60" s="284">
        <f>IF(L60=1,0,"Salah")</f>
        <v>0</v>
      </c>
      <c r="BA60" s="173">
        <v>53</v>
      </c>
      <c r="BB60" s="174">
        <v>260000</v>
      </c>
      <c r="BC60" s="174">
        <v>216000</v>
      </c>
      <c r="BD60" s="174">
        <v>240000</v>
      </c>
      <c r="BE60" s="174">
        <v>150000</v>
      </c>
      <c r="BF60" s="174">
        <v>216000</v>
      </c>
      <c r="BK60" s="172" t="s">
        <v>192</v>
      </c>
    </row>
    <row r="61" spans="1:63" x14ac:dyDescent="0.3">
      <c r="A61" s="175"/>
      <c r="B61" s="1"/>
      <c r="C61" s="192">
        <v>4</v>
      </c>
      <c r="D61" s="193" t="s">
        <v>301</v>
      </c>
      <c r="E61" s="194">
        <f t="shared" ref="E61:J61" si="27">O61*($S$40)</f>
        <v>60000000</v>
      </c>
      <c r="F61" s="194">
        <f t="shared" si="27"/>
        <v>0</v>
      </c>
      <c r="G61" s="194">
        <f t="shared" si="27"/>
        <v>0</v>
      </c>
      <c r="H61" s="194">
        <f t="shared" si="27"/>
        <v>0</v>
      </c>
      <c r="I61" s="194">
        <f t="shared" si="27"/>
        <v>0</v>
      </c>
      <c r="J61" s="194">
        <f t="shared" si="27"/>
        <v>0</v>
      </c>
      <c r="K61" s="194">
        <f t="shared" si="23"/>
        <v>60000000</v>
      </c>
      <c r="L61" s="282">
        <f t="shared" si="24"/>
        <v>1</v>
      </c>
      <c r="M61" s="192">
        <v>4</v>
      </c>
      <c r="N61" s="193" t="str">
        <f t="shared" si="26"/>
        <v>DAS IBC</v>
      </c>
      <c r="O61" s="285">
        <v>1</v>
      </c>
      <c r="P61" s="285"/>
      <c r="Q61" s="285"/>
      <c r="R61" s="285"/>
      <c r="S61" s="285"/>
      <c r="T61" s="285"/>
      <c r="U61" s="284">
        <f>IF(L61=1,0,"Salah")</f>
        <v>0</v>
      </c>
      <c r="BA61" s="173">
        <v>54</v>
      </c>
      <c r="BB61" s="174">
        <v>260000</v>
      </c>
      <c r="BC61" s="174">
        <v>216000</v>
      </c>
      <c r="BD61" s="174">
        <v>240000</v>
      </c>
      <c r="BE61" s="174">
        <v>150000</v>
      </c>
      <c r="BF61" s="174">
        <v>216000</v>
      </c>
      <c r="BK61" s="172" t="s">
        <v>192</v>
      </c>
    </row>
    <row r="62" spans="1:63" x14ac:dyDescent="0.3">
      <c r="A62" s="175"/>
      <c r="B62" s="1"/>
      <c r="C62" s="192">
        <v>5</v>
      </c>
      <c r="D62" s="193" t="s">
        <v>300</v>
      </c>
      <c r="E62" s="194">
        <f>($S$41)</f>
        <v>188250000</v>
      </c>
      <c r="F62" s="194">
        <f>'Gabungan_Calculation Sheet'!F49</f>
        <v>45000000</v>
      </c>
      <c r="G62" s="194">
        <f>'Gabungan_Calculation Sheet'!G49</f>
        <v>52200000</v>
      </c>
      <c r="H62" s="194">
        <f>'Gabungan_Calculation Sheet'!H49</f>
        <v>52800000</v>
      </c>
      <c r="I62" s="194">
        <f>'Gabungan_Calculation Sheet'!I49</f>
        <v>30000000</v>
      </c>
      <c r="J62" s="194">
        <f t="shared" ref="J62" si="28">T62*($S$41)</f>
        <v>0</v>
      </c>
      <c r="K62" s="194">
        <f t="shared" si="23"/>
        <v>368250000</v>
      </c>
      <c r="L62" s="282">
        <f t="shared" si="24"/>
        <v>0</v>
      </c>
      <c r="M62" s="192">
        <v>5</v>
      </c>
      <c r="N62" s="193" t="str">
        <f t="shared" si="26"/>
        <v>CAPEX GPON</v>
      </c>
      <c r="O62" s="285"/>
      <c r="P62" s="285"/>
      <c r="Q62" s="285"/>
      <c r="R62" s="285"/>
      <c r="S62" s="285"/>
      <c r="T62" s="285"/>
      <c r="U62" s="284" t="str">
        <f>IF(L62=1,0,"Salah")</f>
        <v>Salah</v>
      </c>
    </row>
    <row r="63" spans="1:63" x14ac:dyDescent="0.3">
      <c r="A63" s="175"/>
      <c r="B63" s="1"/>
      <c r="C63" s="192">
        <v>6</v>
      </c>
      <c r="D63" s="193" t="s">
        <v>277</v>
      </c>
      <c r="E63" s="277"/>
      <c r="F63" s="194">
        <f>(P63*(E33*($S$44+$T$44)))+(P63*(E34*($S$45+$T$45)))+(P63*(E35*($S$46+$T$46)))+(P63*(E36*($S$47+$T$47)))+(P63*(E37*($S$48+$T$48)))+(P63*(E38*($S$49+$T$49)))+(P63*(E39*($S$50+$T$50)))+(P63*(E40*($S$51+$T$51)))+(P63*(E41*($S$52+$T$52)))</f>
        <v>150000000</v>
      </c>
      <c r="G63" s="194">
        <f t="shared" ref="G63:J63" si="29">(Q63*(F33*($S$44+$T$44)))+(Q63*(F34*($S$45+$T$45)))+(Q63*(F35*($S$46+$T$46)))+(Q63*(F36*($S$47+$T$47)))+(Q63*(F37*($S$48+$T$48)))+(Q63*(F38*($S$49+$T$49)))+(Q63*(F39*($S$50+$T$50)))+(Q63*(F40*($S$51+$T$51)))+(Q63*(F41*($S$52+$T$52)))</f>
        <v>0</v>
      </c>
      <c r="H63" s="194">
        <f t="shared" si="29"/>
        <v>150000000</v>
      </c>
      <c r="I63" s="194">
        <f t="shared" si="29"/>
        <v>0</v>
      </c>
      <c r="J63" s="194">
        <f t="shared" si="29"/>
        <v>0</v>
      </c>
      <c r="K63" s="194">
        <f>SUM(F63:J63)</f>
        <v>300000000</v>
      </c>
      <c r="L63" s="282">
        <f t="shared" si="24"/>
        <v>5</v>
      </c>
      <c r="M63" s="192">
        <v>6</v>
      </c>
      <c r="N63" s="193" t="str">
        <f t="shared" si="26"/>
        <v>BTS</v>
      </c>
      <c r="O63" s="285"/>
      <c r="P63" s="285">
        <v>1</v>
      </c>
      <c r="Q63" s="285">
        <v>1</v>
      </c>
      <c r="R63" s="285">
        <v>1</v>
      </c>
      <c r="S63" s="285">
        <v>1</v>
      </c>
      <c r="T63" s="285">
        <v>1</v>
      </c>
      <c r="U63" s="284">
        <f>IF(L63=5,0,"Salah")</f>
        <v>0</v>
      </c>
      <c r="BA63" s="173">
        <v>55</v>
      </c>
      <c r="BB63" s="174">
        <v>260000</v>
      </c>
      <c r="BC63" s="174">
        <v>216000</v>
      </c>
      <c r="BD63" s="174">
        <v>240000</v>
      </c>
      <c r="BE63" s="174">
        <v>150000</v>
      </c>
      <c r="BF63" s="174">
        <v>216000</v>
      </c>
      <c r="BK63" s="172" t="s">
        <v>192</v>
      </c>
    </row>
    <row r="64" spans="1:63" x14ac:dyDescent="0.3">
      <c r="A64" s="175"/>
      <c r="B64" s="1"/>
      <c r="C64" s="192">
        <v>7</v>
      </c>
      <c r="D64" s="193" t="s">
        <v>243</v>
      </c>
      <c r="E64" s="194">
        <v>15000000</v>
      </c>
      <c r="F64" s="194">
        <v>15000000</v>
      </c>
      <c r="G64" s="194">
        <f t="shared" ref="G64:I64" si="30">(Q64*F$33*$O$34)+(Q64*F$34*$O$35)+(Q64*F$35*$O$36)+(Q64*F$36*$O$37)+(Q64*F$37*$O$38)+(Q64*F$38*$O$39)+(Q64*F$39*$O$40)+(Q64*F$40*$O$41)+(Q64*F$41*$O$42)+F64</f>
        <v>15000000</v>
      </c>
      <c r="H64" s="194">
        <f t="shared" si="30"/>
        <v>15000000</v>
      </c>
      <c r="I64" s="194">
        <f t="shared" si="30"/>
        <v>15000000</v>
      </c>
      <c r="J64" s="194"/>
      <c r="K64" s="194">
        <f>SUM(E64:J64)</f>
        <v>75000000</v>
      </c>
      <c r="L64" s="282">
        <f t="shared" si="24"/>
        <v>5</v>
      </c>
      <c r="M64" s="192">
        <v>7</v>
      </c>
      <c r="N64" s="193" t="str">
        <f t="shared" si="26"/>
        <v>Listrik</v>
      </c>
      <c r="O64" s="285"/>
      <c r="P64" s="285">
        <v>1</v>
      </c>
      <c r="Q64" s="285">
        <v>1</v>
      </c>
      <c r="R64" s="285">
        <v>1</v>
      </c>
      <c r="S64" s="285">
        <v>1</v>
      </c>
      <c r="T64" s="285">
        <v>1</v>
      </c>
      <c r="U64" s="284">
        <f>IF(L64=5,0,"Salah")</f>
        <v>0</v>
      </c>
      <c r="BA64" s="173">
        <v>56</v>
      </c>
      <c r="BB64" s="174">
        <v>260000</v>
      </c>
      <c r="BC64" s="174">
        <v>216000</v>
      </c>
      <c r="BD64" s="174">
        <v>240000</v>
      </c>
      <c r="BE64" s="174">
        <v>150000</v>
      </c>
      <c r="BF64" s="174">
        <v>216000</v>
      </c>
      <c r="BK64" s="172" t="s">
        <v>192</v>
      </c>
    </row>
    <row r="65" spans="1:63" x14ac:dyDescent="0.3">
      <c r="A65" s="175"/>
      <c r="B65" s="1"/>
      <c r="C65" s="192">
        <v>8</v>
      </c>
      <c r="D65" s="193" t="s">
        <v>267</v>
      </c>
      <c r="E65" s="277">
        <f>O47+O46+O45</f>
        <v>33000000</v>
      </c>
      <c r="F65" s="194">
        <f>O47+O46+O45</f>
        <v>33000000</v>
      </c>
      <c r="G65" s="194">
        <f t="shared" ref="G65:I65" si="31">(Q65*((($O$45+$O$46)*SUM(F33:F41))+($O$47*SUM(F33:F41)))+F65)</f>
        <v>33000000</v>
      </c>
      <c r="H65" s="194">
        <f t="shared" si="31"/>
        <v>66000000</v>
      </c>
      <c r="I65" s="194">
        <f t="shared" si="31"/>
        <v>66000000</v>
      </c>
      <c r="J65" s="194"/>
      <c r="K65" s="194">
        <f>SUM(E65:J65)</f>
        <v>231000000</v>
      </c>
      <c r="L65" s="282">
        <f t="shared" si="24"/>
        <v>5</v>
      </c>
      <c r="M65" s="192">
        <v>8</v>
      </c>
      <c r="N65" s="193" t="str">
        <f t="shared" si="26"/>
        <v>Pemeliharaan</v>
      </c>
      <c r="O65" s="285"/>
      <c r="P65" s="285">
        <v>1</v>
      </c>
      <c r="Q65" s="285">
        <v>1</v>
      </c>
      <c r="R65" s="285">
        <v>1</v>
      </c>
      <c r="S65" s="285">
        <v>1</v>
      </c>
      <c r="T65" s="285">
        <v>1</v>
      </c>
      <c r="U65" s="284">
        <f>IF(L65=5,0,"Salah")</f>
        <v>0</v>
      </c>
      <c r="BA65" s="173">
        <v>57</v>
      </c>
      <c r="BB65" s="174">
        <v>260000</v>
      </c>
      <c r="BC65" s="174">
        <v>216000</v>
      </c>
      <c r="BD65" s="174">
        <v>240000</v>
      </c>
      <c r="BE65" s="174">
        <v>150000</v>
      </c>
      <c r="BF65" s="174">
        <v>216000</v>
      </c>
      <c r="BK65" s="172" t="s">
        <v>192</v>
      </c>
    </row>
    <row r="66" spans="1:63" x14ac:dyDescent="0.3">
      <c r="A66" s="175"/>
      <c r="B66" s="1"/>
      <c r="C66" s="187">
        <v>9</v>
      </c>
      <c r="D66" s="188" t="s">
        <v>309</v>
      </c>
      <c r="E66" s="344">
        <f>'Gabungan_Calculation Sheet'!E64</f>
        <v>31603979.150000002</v>
      </c>
      <c r="F66" s="344">
        <f>'Gabungan_Calculation Sheet'!F64</f>
        <v>60150514.150000006</v>
      </c>
      <c r="G66" s="344">
        <f>'Gabungan_Calculation Sheet'!G64</f>
        <v>76789470.5</v>
      </c>
      <c r="H66" s="344">
        <f>'Gabungan_Calculation Sheet'!H64</f>
        <v>80934496.700000003</v>
      </c>
      <c r="I66" s="344">
        <f>'Gabungan_Calculation Sheet'!I64</f>
        <v>87849673.5</v>
      </c>
      <c r="J66" s="344">
        <f>'Gabungan_Calculation Sheet'!J64</f>
        <v>0</v>
      </c>
      <c r="K66" s="345">
        <f>SUM(F66:J66)</f>
        <v>305724154.85000002</v>
      </c>
      <c r="L66" s="282">
        <f t="shared" si="24"/>
        <v>5</v>
      </c>
      <c r="M66" s="187">
        <v>9</v>
      </c>
      <c r="N66" s="188" t="s">
        <v>309</v>
      </c>
      <c r="O66" s="340">
        <v>1</v>
      </c>
      <c r="P66" s="340">
        <v>1</v>
      </c>
      <c r="Q66" s="340">
        <v>1</v>
      </c>
      <c r="R66" s="340">
        <v>1</v>
      </c>
      <c r="S66" s="340">
        <v>1</v>
      </c>
      <c r="T66" s="340"/>
      <c r="U66" s="284">
        <f>IF(L66=5,0,"Salah")</f>
        <v>0</v>
      </c>
      <c r="BA66" s="173">
        <v>58</v>
      </c>
      <c r="BB66" s="174">
        <v>260000</v>
      </c>
      <c r="BC66" s="174">
        <v>216000</v>
      </c>
      <c r="BD66" s="174">
        <v>240000</v>
      </c>
      <c r="BE66" s="174">
        <v>150000</v>
      </c>
      <c r="BF66" s="174">
        <v>216000</v>
      </c>
      <c r="BK66" s="172" t="s">
        <v>192</v>
      </c>
    </row>
    <row r="67" spans="1:63" x14ac:dyDescent="0.3">
      <c r="A67" s="175"/>
      <c r="B67" s="1"/>
      <c r="C67" s="341">
        <v>10</v>
      </c>
      <c r="D67" s="342"/>
      <c r="E67" s="347"/>
      <c r="F67" s="347"/>
      <c r="G67" s="347"/>
      <c r="H67" s="347"/>
      <c r="I67" s="347"/>
      <c r="J67" s="347"/>
      <c r="K67" s="348">
        <f>SUM(E67:J67)</f>
        <v>0</v>
      </c>
      <c r="L67" s="282"/>
      <c r="M67" s="341"/>
      <c r="N67" s="342"/>
      <c r="O67" s="343"/>
      <c r="P67" s="343"/>
      <c r="Q67" s="343"/>
      <c r="R67" s="343"/>
      <c r="S67" s="343"/>
      <c r="T67" s="343"/>
      <c r="U67" s="284"/>
    </row>
    <row r="68" spans="1:63" ht="14.5" thickBot="1" x14ac:dyDescent="0.35">
      <c r="A68" s="175"/>
      <c r="B68" s="1"/>
      <c r="C68" s="1"/>
      <c r="D68" s="1"/>
      <c r="E68" s="1"/>
      <c r="F68" s="1"/>
      <c r="G68" s="1"/>
      <c r="H68" s="1"/>
      <c r="I68" s="1"/>
      <c r="J68" s="1"/>
      <c r="K68" s="346">
        <f>SUM(K58:K67)</f>
        <v>2564974154.8499999</v>
      </c>
      <c r="L68" s="1"/>
      <c r="M68" s="1"/>
      <c r="N68" s="1"/>
      <c r="O68" s="1"/>
      <c r="P68" s="1"/>
      <c r="Q68" s="1"/>
      <c r="R68" s="1"/>
      <c r="S68" s="1"/>
      <c r="T68" s="1"/>
      <c r="U68" s="180"/>
      <c r="BA68" s="173">
        <v>59</v>
      </c>
      <c r="BB68" s="174">
        <v>260000</v>
      </c>
      <c r="BC68" s="174">
        <v>216000</v>
      </c>
      <c r="BD68" s="174">
        <v>240000</v>
      </c>
      <c r="BE68" s="174">
        <v>150000</v>
      </c>
      <c r="BF68" s="174">
        <v>216000</v>
      </c>
      <c r="BK68" s="172" t="s">
        <v>192</v>
      </c>
    </row>
    <row r="69" spans="1:63" s="290" customFormat="1" ht="15" thickTop="1" thickBot="1" x14ac:dyDescent="0.35">
      <c r="A69" s="286"/>
      <c r="B69" s="287"/>
      <c r="C69" s="288" t="s">
        <v>278</v>
      </c>
      <c r="D69" s="287"/>
      <c r="E69" s="237">
        <f>E75</f>
        <v>-1450553634.088125</v>
      </c>
      <c r="F69" s="237">
        <f>F75+E69</f>
        <v>-1230085847.464375</v>
      </c>
      <c r="G69" s="237">
        <f>G75+F69</f>
        <v>-601677619.15937507</v>
      </c>
      <c r="H69" s="237">
        <f t="shared" ref="H69:J69" si="32">H75+G69</f>
        <v>199317083.77812493</v>
      </c>
      <c r="I69" s="237">
        <f t="shared" si="32"/>
        <v>1427878085.9281249</v>
      </c>
      <c r="J69" s="237">
        <f t="shared" si="32"/>
        <v>1607878085.9281249</v>
      </c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9"/>
      <c r="BA69" s="291">
        <v>60</v>
      </c>
      <c r="BB69" s="292">
        <v>260000</v>
      </c>
      <c r="BC69" s="292">
        <v>216000</v>
      </c>
      <c r="BD69" s="292">
        <v>240000</v>
      </c>
      <c r="BE69" s="292">
        <v>150000</v>
      </c>
      <c r="BF69" s="292">
        <v>216000</v>
      </c>
      <c r="BG69" s="292"/>
      <c r="BH69" s="292"/>
      <c r="BI69" s="292"/>
      <c r="BJ69" s="292"/>
      <c r="BK69" s="290" t="s">
        <v>192</v>
      </c>
    </row>
    <row r="70" spans="1:63" ht="15.75" customHeight="1" thickBot="1" x14ac:dyDescent="0.35">
      <c r="A70" s="175"/>
      <c r="B70" s="1"/>
      <c r="C70" s="184" t="s">
        <v>7</v>
      </c>
      <c r="D70" s="184" t="s">
        <v>245</v>
      </c>
      <c r="E70" s="184">
        <f>E57</f>
        <v>2019</v>
      </c>
      <c r="F70" s="184">
        <f>E70+1</f>
        <v>2020</v>
      </c>
      <c r="G70" s="184">
        <f t="shared" ref="G70" si="33">F70+1</f>
        <v>2021</v>
      </c>
      <c r="H70" s="184">
        <f>G70+1</f>
        <v>2022</v>
      </c>
      <c r="I70" s="184">
        <f>H70+1</f>
        <v>2023</v>
      </c>
      <c r="J70" s="184">
        <f t="shared" ref="J70" si="34">I70+1</f>
        <v>2024</v>
      </c>
      <c r="K70" s="184" t="s">
        <v>9</v>
      </c>
      <c r="L70" s="1"/>
      <c r="M70" s="429" t="str">
        <f>IF(N70&lt;20%,"IRR.","IRR :")</f>
        <v>IRR :</v>
      </c>
      <c r="N70" s="432">
        <f>IRR(E75:J75,E15)</f>
        <v>0.27915630167840799</v>
      </c>
      <c r="O70" s="433"/>
      <c r="P70" s="1"/>
      <c r="Q70" s="429" t="s">
        <v>279</v>
      </c>
      <c r="R70" s="415">
        <f>SUM(E75:J75)</f>
        <v>1607878085.9281249</v>
      </c>
      <c r="S70" s="416"/>
      <c r="T70" s="1"/>
      <c r="U70" s="180"/>
      <c r="BA70" s="173">
        <v>61</v>
      </c>
      <c r="BB70" s="174">
        <v>210000</v>
      </c>
      <c r="BC70" s="174">
        <v>216000</v>
      </c>
      <c r="BD70" s="174">
        <v>240000</v>
      </c>
      <c r="BE70" s="174">
        <v>150000</v>
      </c>
      <c r="BF70" s="174">
        <v>216000</v>
      </c>
      <c r="BK70" s="172" t="s">
        <v>192</v>
      </c>
    </row>
    <row r="71" spans="1:63" ht="15" customHeight="1" x14ac:dyDescent="0.3">
      <c r="A71" s="175"/>
      <c r="B71" s="1"/>
      <c r="C71" s="293">
        <v>1</v>
      </c>
      <c r="D71" s="268" t="s">
        <v>280</v>
      </c>
      <c r="E71" s="294">
        <f t="shared" ref="E71:I71" si="35">SUM(E46:E54)</f>
        <v>219011557</v>
      </c>
      <c r="F71" s="294">
        <f t="shared" si="35"/>
        <v>613200168</v>
      </c>
      <c r="G71" s="294">
        <f t="shared" si="35"/>
        <v>837210248</v>
      </c>
      <c r="H71" s="294">
        <f t="shared" si="35"/>
        <v>1135211336</v>
      </c>
      <c r="I71" s="294">
        <f t="shared" si="35"/>
        <v>1313308407</v>
      </c>
      <c r="J71" s="294">
        <f>SUM(J46:J54)</f>
        <v>180000000</v>
      </c>
      <c r="K71" s="294">
        <f>SUM(E71:J71)</f>
        <v>4297941716</v>
      </c>
      <c r="L71" s="1"/>
      <c r="M71" s="430"/>
      <c r="N71" s="434"/>
      <c r="O71" s="435"/>
      <c r="P71" s="1"/>
      <c r="Q71" s="430"/>
      <c r="R71" s="417"/>
      <c r="S71" s="418"/>
      <c r="T71" s="1"/>
      <c r="U71" s="180"/>
      <c r="BA71" s="173">
        <v>62</v>
      </c>
      <c r="BB71" s="174">
        <v>210000</v>
      </c>
      <c r="BC71" s="174">
        <v>216000</v>
      </c>
      <c r="BD71" s="174">
        <v>240000</v>
      </c>
      <c r="BE71" s="174">
        <v>150000</v>
      </c>
      <c r="BF71" s="174">
        <v>216000</v>
      </c>
      <c r="BK71" s="172" t="s">
        <v>192</v>
      </c>
    </row>
    <row r="72" spans="1:63" ht="15" customHeight="1" x14ac:dyDescent="0.3">
      <c r="A72" s="175"/>
      <c r="B72" s="1"/>
      <c r="C72" s="295">
        <v>2</v>
      </c>
      <c r="D72" s="296" t="s">
        <v>281</v>
      </c>
      <c r="E72" s="297">
        <f>SUM(E58:E67)</f>
        <v>1552853979.1500001</v>
      </c>
      <c r="F72" s="297">
        <f>SUM(F58:F67)</f>
        <v>303150514.14999998</v>
      </c>
      <c r="G72" s="297">
        <f>SUM(G58:G67)</f>
        <v>176989470.5</v>
      </c>
      <c r="H72" s="297">
        <f>SUM(H58:H67)</f>
        <v>364734496.69999999</v>
      </c>
      <c r="I72" s="297">
        <f>SUM(I58:I67)</f>
        <v>198849673.5</v>
      </c>
      <c r="J72" s="297">
        <f t="shared" ref="J72" si="36">SUM(J58:J67)</f>
        <v>0</v>
      </c>
      <c r="K72" s="297">
        <f>SUM(K58:K67)</f>
        <v>2564974154.8499999</v>
      </c>
      <c r="L72" s="1"/>
      <c r="M72" s="430"/>
      <c r="N72" s="434"/>
      <c r="O72" s="435"/>
      <c r="P72" s="1"/>
      <c r="Q72" s="430"/>
      <c r="R72" s="417"/>
      <c r="S72" s="418"/>
      <c r="T72" s="1"/>
      <c r="U72" s="180"/>
      <c r="BA72" s="173">
        <v>63</v>
      </c>
      <c r="BB72" s="174">
        <v>210000</v>
      </c>
      <c r="BC72" s="174">
        <v>216000</v>
      </c>
      <c r="BD72" s="174">
        <v>240000</v>
      </c>
      <c r="BE72" s="174">
        <v>150000</v>
      </c>
      <c r="BF72" s="174">
        <v>216000</v>
      </c>
      <c r="BK72" s="172" t="s">
        <v>192</v>
      </c>
    </row>
    <row r="73" spans="1:63" ht="15" customHeight="1" x14ac:dyDescent="0.3">
      <c r="A73" s="175"/>
      <c r="B73" s="1"/>
      <c r="C73" s="298"/>
      <c r="D73" s="298" t="s">
        <v>278</v>
      </c>
      <c r="E73" s="299">
        <f>E71-E72</f>
        <v>-1333842422.1500001</v>
      </c>
      <c r="F73" s="299">
        <f t="shared" ref="F73:J73" si="37">F71-F72</f>
        <v>310049653.85000002</v>
      </c>
      <c r="G73" s="299">
        <f t="shared" si="37"/>
        <v>660220777.5</v>
      </c>
      <c r="H73" s="299">
        <f t="shared" si="37"/>
        <v>770476839.29999995</v>
      </c>
      <c r="I73" s="299">
        <f t="shared" si="37"/>
        <v>1114458733.5</v>
      </c>
      <c r="J73" s="299">
        <f t="shared" si="37"/>
        <v>180000000</v>
      </c>
      <c r="K73" s="299">
        <f>SUM(E73:J73)</f>
        <v>1701363582</v>
      </c>
      <c r="L73" s="1"/>
      <c r="M73" s="430"/>
      <c r="N73" s="434"/>
      <c r="O73" s="435"/>
      <c r="P73" s="1"/>
      <c r="Q73" s="430"/>
      <c r="R73" s="417"/>
      <c r="S73" s="418"/>
      <c r="T73" s="1"/>
      <c r="U73" s="180"/>
      <c r="BA73" s="173">
        <v>64</v>
      </c>
      <c r="BB73" s="174">
        <v>210000</v>
      </c>
      <c r="BC73" s="174">
        <v>216000</v>
      </c>
      <c r="BD73" s="174">
        <v>240000</v>
      </c>
      <c r="BE73" s="174">
        <v>150000</v>
      </c>
      <c r="BF73" s="174">
        <v>216000</v>
      </c>
      <c r="BK73" s="172" t="s">
        <v>192</v>
      </c>
    </row>
    <row r="74" spans="1:63" ht="15" customHeight="1" x14ac:dyDescent="0.3">
      <c r="A74" s="175"/>
      <c r="B74" s="1"/>
      <c r="C74" s="300"/>
      <c r="D74" s="300" t="s">
        <v>282</v>
      </c>
      <c r="E74" s="301">
        <f>E78</f>
        <v>-116711211.938125</v>
      </c>
      <c r="F74" s="301">
        <f t="shared" ref="F74:I74" si="38">F78</f>
        <v>-89581867.226250008</v>
      </c>
      <c r="G74" s="301">
        <f t="shared" si="38"/>
        <v>-31812549.195000004</v>
      </c>
      <c r="H74" s="301">
        <f t="shared" si="38"/>
        <v>30517863.637499988</v>
      </c>
      <c r="I74" s="301">
        <f t="shared" si="38"/>
        <v>114102268.64999999</v>
      </c>
      <c r="J74" s="301"/>
      <c r="K74" s="301">
        <f>SUM(E74:J74)</f>
        <v>-93485496.071875021</v>
      </c>
      <c r="L74" s="1"/>
      <c r="M74" s="430"/>
      <c r="N74" s="434"/>
      <c r="O74" s="435"/>
      <c r="P74" s="1"/>
      <c r="Q74" s="430"/>
      <c r="R74" s="417"/>
      <c r="S74" s="418"/>
      <c r="T74" s="1"/>
      <c r="U74" s="180"/>
      <c r="BA74" s="173">
        <v>65</v>
      </c>
      <c r="BB74" s="174">
        <v>210000</v>
      </c>
      <c r="BC74" s="174">
        <v>216000</v>
      </c>
      <c r="BD74" s="174">
        <v>240000</v>
      </c>
      <c r="BE74" s="174">
        <v>150000</v>
      </c>
      <c r="BF74" s="174">
        <v>216000</v>
      </c>
      <c r="BK74" s="172" t="s">
        <v>192</v>
      </c>
    </row>
    <row r="75" spans="1:63" ht="15.75" customHeight="1" thickBot="1" x14ac:dyDescent="0.35">
      <c r="A75" s="175"/>
      <c r="B75" s="1"/>
      <c r="C75" s="302"/>
      <c r="D75" s="303" t="s">
        <v>244</v>
      </c>
      <c r="E75" s="304">
        <f>E73+E74</f>
        <v>-1450553634.088125</v>
      </c>
      <c r="F75" s="304">
        <f t="shared" ref="F75:J75" si="39">F73+F74</f>
        <v>220467786.62375003</v>
      </c>
      <c r="G75" s="304">
        <f>G73+G74</f>
        <v>628408228.30499995</v>
      </c>
      <c r="H75" s="304">
        <f t="shared" si="39"/>
        <v>800994702.9375</v>
      </c>
      <c r="I75" s="304">
        <f t="shared" si="39"/>
        <v>1228561002.1500001</v>
      </c>
      <c r="J75" s="304">
        <f t="shared" si="39"/>
        <v>180000000</v>
      </c>
      <c r="K75" s="304">
        <f>SUM(K73:K74)</f>
        <v>1607878085.9281249</v>
      </c>
      <c r="L75" s="1"/>
      <c r="M75" s="431"/>
      <c r="N75" s="436"/>
      <c r="O75" s="437"/>
      <c r="P75" s="185"/>
      <c r="Q75" s="431"/>
      <c r="R75" s="419"/>
      <c r="S75" s="420"/>
      <c r="T75" s="1"/>
      <c r="U75" s="180"/>
      <c r="BA75" s="173">
        <v>66</v>
      </c>
      <c r="BB75" s="174">
        <v>210000</v>
      </c>
      <c r="BC75" s="174">
        <v>216000</v>
      </c>
      <c r="BD75" s="174">
        <v>240000</v>
      </c>
      <c r="BE75" s="174">
        <v>150000</v>
      </c>
      <c r="BF75" s="174">
        <v>216000</v>
      </c>
      <c r="BK75" s="172" t="s">
        <v>192</v>
      </c>
    </row>
    <row r="76" spans="1:63" s="309" customFormat="1" ht="15" thickTop="1" thickBot="1" x14ac:dyDescent="0.35">
      <c r="A76" s="305"/>
      <c r="B76" s="306"/>
      <c r="C76" s="306"/>
      <c r="D76" s="306"/>
      <c r="E76" s="307" t="b">
        <f>E69&gt;=0</f>
        <v>0</v>
      </c>
      <c r="F76" s="307" t="b">
        <f t="shared" ref="F76:J76" si="40">F69&gt;=0</f>
        <v>0</v>
      </c>
      <c r="G76" s="307" t="b">
        <f t="shared" si="40"/>
        <v>0</v>
      </c>
      <c r="H76" s="307" t="b">
        <f t="shared" si="40"/>
        <v>1</v>
      </c>
      <c r="I76" s="307" t="b">
        <f t="shared" si="40"/>
        <v>1</v>
      </c>
      <c r="J76" s="307" t="b">
        <f t="shared" si="40"/>
        <v>1</v>
      </c>
      <c r="K76" s="306"/>
      <c r="L76" s="306"/>
      <c r="M76" s="306"/>
      <c r="N76" s="306"/>
      <c r="O76" s="306"/>
      <c r="P76" s="306"/>
      <c r="Q76" s="306"/>
      <c r="R76" s="306"/>
      <c r="S76" s="306"/>
      <c r="T76" s="306"/>
      <c r="U76" s="308"/>
      <c r="BA76" s="310">
        <v>67</v>
      </c>
      <c r="BB76" s="311">
        <v>210000</v>
      </c>
      <c r="BC76" s="311">
        <v>216000</v>
      </c>
      <c r="BD76" s="311">
        <v>240000</v>
      </c>
      <c r="BE76" s="311">
        <v>150000</v>
      </c>
      <c r="BF76" s="311">
        <v>216000</v>
      </c>
      <c r="BG76" s="311"/>
      <c r="BH76" s="311"/>
      <c r="BI76" s="311"/>
      <c r="BJ76" s="311"/>
      <c r="BK76" s="309" t="s">
        <v>192</v>
      </c>
    </row>
    <row r="77" spans="1:63" s="309" customFormat="1" x14ac:dyDescent="0.3">
      <c r="E77" s="312">
        <f>E73</f>
        <v>-1333842422.1500001</v>
      </c>
      <c r="F77" s="312">
        <f>F73+E77</f>
        <v>-1023792768.3000001</v>
      </c>
      <c r="G77" s="312">
        <f t="shared" ref="G77:J77" si="41">G73+F77</f>
        <v>-363571990.80000007</v>
      </c>
      <c r="H77" s="312">
        <f t="shared" si="41"/>
        <v>406904848.49999988</v>
      </c>
      <c r="I77" s="312">
        <f t="shared" si="41"/>
        <v>1521363582</v>
      </c>
      <c r="J77" s="312">
        <f t="shared" si="41"/>
        <v>1701363582</v>
      </c>
      <c r="BA77" s="310">
        <v>68</v>
      </c>
      <c r="BB77" s="311">
        <v>210000</v>
      </c>
      <c r="BC77" s="311">
        <v>216000</v>
      </c>
      <c r="BD77" s="311">
        <v>240000</v>
      </c>
      <c r="BE77" s="311">
        <v>150000</v>
      </c>
      <c r="BF77" s="311">
        <v>216000</v>
      </c>
      <c r="BG77" s="311"/>
      <c r="BH77" s="311"/>
      <c r="BI77" s="311"/>
      <c r="BJ77" s="311"/>
      <c r="BK77" s="309" t="s">
        <v>192</v>
      </c>
    </row>
    <row r="78" spans="1:63" s="309" customFormat="1" x14ac:dyDescent="0.3">
      <c r="E78" s="313">
        <f t="shared" ref="E78:J78" si="42">IF(E77&lt;1,(E77*70%)*$E$16,E77*$E$14)</f>
        <v>-116711211.938125</v>
      </c>
      <c r="F78" s="313">
        <f t="shared" si="42"/>
        <v>-89581867.226250008</v>
      </c>
      <c r="G78" s="313">
        <f t="shared" si="42"/>
        <v>-31812549.195000004</v>
      </c>
      <c r="H78" s="313">
        <f t="shared" si="42"/>
        <v>30517863.637499988</v>
      </c>
      <c r="I78" s="313">
        <f t="shared" si="42"/>
        <v>114102268.64999999</v>
      </c>
      <c r="J78" s="313">
        <f t="shared" si="42"/>
        <v>127602268.64999999</v>
      </c>
      <c r="BA78" s="310">
        <v>69</v>
      </c>
      <c r="BB78" s="311">
        <v>210000</v>
      </c>
      <c r="BC78" s="311">
        <v>216000</v>
      </c>
      <c r="BD78" s="311">
        <v>240000</v>
      </c>
      <c r="BE78" s="311">
        <v>150000</v>
      </c>
      <c r="BF78" s="311">
        <v>216000</v>
      </c>
      <c r="BG78" s="311"/>
      <c r="BH78" s="311"/>
      <c r="BI78" s="311"/>
      <c r="BJ78" s="311"/>
      <c r="BK78" s="309" t="s">
        <v>192</v>
      </c>
    </row>
    <row r="79" spans="1:63" s="309" customFormat="1" x14ac:dyDescent="0.3">
      <c r="E79" s="314"/>
      <c r="F79" s="314"/>
      <c r="G79" s="314"/>
      <c r="H79" s="314"/>
      <c r="I79" s="314"/>
      <c r="J79" s="314"/>
      <c r="BA79" s="310">
        <v>70</v>
      </c>
      <c r="BB79" s="311">
        <v>210000</v>
      </c>
      <c r="BC79" s="311">
        <v>180000</v>
      </c>
      <c r="BD79" s="311">
        <v>200000</v>
      </c>
      <c r="BE79" s="311">
        <v>150000</v>
      </c>
      <c r="BF79" s="311">
        <v>180000</v>
      </c>
      <c r="BG79" s="311"/>
      <c r="BH79" s="311"/>
      <c r="BI79" s="311"/>
      <c r="BJ79" s="311"/>
      <c r="BK79" s="309" t="s">
        <v>192</v>
      </c>
    </row>
    <row r="80" spans="1:63" s="290" customFormat="1" x14ac:dyDescent="0.3">
      <c r="F80" s="315"/>
      <c r="BA80" s="291">
        <v>71</v>
      </c>
      <c r="BB80" s="292">
        <v>210000</v>
      </c>
      <c r="BC80" s="292">
        <v>180000</v>
      </c>
      <c r="BD80" s="292">
        <v>200000</v>
      </c>
      <c r="BE80" s="292">
        <v>150000</v>
      </c>
      <c r="BF80" s="292">
        <v>180000</v>
      </c>
      <c r="BG80" s="292"/>
      <c r="BH80" s="292"/>
      <c r="BI80" s="292"/>
      <c r="BJ80" s="292"/>
      <c r="BK80" s="290" t="s">
        <v>192</v>
      </c>
    </row>
    <row r="81" spans="53:63" s="290" customFormat="1" x14ac:dyDescent="0.3">
      <c r="BA81" s="291">
        <v>72</v>
      </c>
      <c r="BB81" s="292">
        <v>210000</v>
      </c>
      <c r="BC81" s="292">
        <v>180000</v>
      </c>
      <c r="BD81" s="292">
        <v>200000</v>
      </c>
      <c r="BE81" s="292">
        <v>150000</v>
      </c>
      <c r="BF81" s="292">
        <v>180000</v>
      </c>
      <c r="BG81" s="292"/>
      <c r="BH81" s="292"/>
      <c r="BI81" s="292"/>
      <c r="BJ81" s="292"/>
      <c r="BK81" s="290" t="s">
        <v>192</v>
      </c>
    </row>
    <row r="82" spans="53:63" s="290" customFormat="1" x14ac:dyDescent="0.3">
      <c r="BA82" s="291">
        <v>73</v>
      </c>
      <c r="BB82" s="292">
        <v>210000</v>
      </c>
      <c r="BC82" s="292">
        <v>180000</v>
      </c>
      <c r="BD82" s="292">
        <v>200000</v>
      </c>
      <c r="BE82" s="292">
        <v>150000</v>
      </c>
      <c r="BF82" s="292">
        <v>180000</v>
      </c>
      <c r="BG82" s="292"/>
      <c r="BH82" s="292"/>
      <c r="BI82" s="292"/>
      <c r="BJ82" s="292"/>
      <c r="BK82" s="290" t="s">
        <v>192</v>
      </c>
    </row>
    <row r="83" spans="53:63" s="290" customFormat="1" x14ac:dyDescent="0.3">
      <c r="BA83" s="291">
        <v>74</v>
      </c>
      <c r="BB83" s="292">
        <v>210000</v>
      </c>
      <c r="BC83" s="292">
        <v>180000</v>
      </c>
      <c r="BD83" s="292">
        <v>200000</v>
      </c>
      <c r="BE83" s="292">
        <v>150000</v>
      </c>
      <c r="BF83" s="292">
        <v>180000</v>
      </c>
      <c r="BG83" s="292"/>
      <c r="BH83" s="292"/>
      <c r="BI83" s="292"/>
      <c r="BJ83" s="292"/>
      <c r="BK83" s="290" t="s">
        <v>192</v>
      </c>
    </row>
    <row r="84" spans="53:63" x14ac:dyDescent="0.3">
      <c r="BA84" s="173">
        <v>75</v>
      </c>
      <c r="BB84" s="174">
        <v>210000</v>
      </c>
      <c r="BC84" s="174">
        <v>180000</v>
      </c>
      <c r="BD84" s="174">
        <v>200000</v>
      </c>
      <c r="BE84" s="174">
        <v>150000</v>
      </c>
      <c r="BF84" s="174">
        <v>180000</v>
      </c>
      <c r="BK84" s="172" t="s">
        <v>192</v>
      </c>
    </row>
    <row r="85" spans="53:63" x14ac:dyDescent="0.3">
      <c r="BA85" s="173">
        <v>76</v>
      </c>
      <c r="BB85" s="174">
        <v>210000</v>
      </c>
      <c r="BC85" s="174">
        <v>180000</v>
      </c>
      <c r="BD85" s="174">
        <v>200000</v>
      </c>
      <c r="BE85" s="174">
        <v>150000</v>
      </c>
      <c r="BF85" s="174">
        <v>180000</v>
      </c>
      <c r="BK85" s="172" t="s">
        <v>192</v>
      </c>
    </row>
    <row r="86" spans="53:63" x14ac:dyDescent="0.3">
      <c r="BA86" s="173">
        <v>77</v>
      </c>
      <c r="BB86" s="174">
        <v>210000</v>
      </c>
      <c r="BC86" s="174">
        <v>180000</v>
      </c>
      <c r="BD86" s="174">
        <v>200000</v>
      </c>
      <c r="BE86" s="174">
        <v>150000</v>
      </c>
      <c r="BF86" s="174">
        <v>180000</v>
      </c>
      <c r="BK86" s="172" t="s">
        <v>192</v>
      </c>
    </row>
    <row r="87" spans="53:63" x14ac:dyDescent="0.3">
      <c r="BA87" s="173">
        <v>78</v>
      </c>
      <c r="BB87" s="174">
        <v>210000</v>
      </c>
      <c r="BC87" s="174">
        <v>180000</v>
      </c>
      <c r="BD87" s="174">
        <v>200000</v>
      </c>
      <c r="BE87" s="174">
        <v>150000</v>
      </c>
      <c r="BF87" s="174">
        <v>180000</v>
      </c>
      <c r="BK87" s="172" t="s">
        <v>192</v>
      </c>
    </row>
    <row r="88" spans="53:63" x14ac:dyDescent="0.3">
      <c r="BA88" s="173">
        <v>79</v>
      </c>
      <c r="BB88" s="174">
        <v>210000</v>
      </c>
      <c r="BC88" s="174">
        <v>180000</v>
      </c>
      <c r="BD88" s="174">
        <v>200000</v>
      </c>
      <c r="BE88" s="174">
        <v>150000</v>
      </c>
      <c r="BF88" s="174">
        <v>180000</v>
      </c>
      <c r="BK88" s="172" t="s">
        <v>192</v>
      </c>
    </row>
    <row r="89" spans="53:63" x14ac:dyDescent="0.3">
      <c r="BA89" s="173">
        <v>80</v>
      </c>
      <c r="BB89" s="174">
        <v>210000</v>
      </c>
      <c r="BC89" s="174">
        <v>180000</v>
      </c>
      <c r="BD89" s="174">
        <v>200000</v>
      </c>
      <c r="BE89" s="174">
        <v>150000</v>
      </c>
      <c r="BF89" s="174">
        <v>180000</v>
      </c>
      <c r="BK89" s="172" t="s">
        <v>192</v>
      </c>
    </row>
    <row r="90" spans="53:63" x14ac:dyDescent="0.3">
      <c r="BA90" s="173">
        <v>81</v>
      </c>
      <c r="BB90" s="174">
        <v>180000</v>
      </c>
      <c r="BC90" s="174">
        <v>180000</v>
      </c>
      <c r="BD90" s="174">
        <v>200000</v>
      </c>
      <c r="BE90" s="174">
        <v>150000</v>
      </c>
      <c r="BF90" s="174">
        <v>180000</v>
      </c>
      <c r="BK90" s="172" t="s">
        <v>192</v>
      </c>
    </row>
    <row r="91" spans="53:63" x14ac:dyDescent="0.3">
      <c r="BA91" s="173">
        <v>82</v>
      </c>
      <c r="BB91" s="174">
        <v>180000</v>
      </c>
      <c r="BC91" s="174">
        <v>180000</v>
      </c>
      <c r="BD91" s="174">
        <v>200000</v>
      </c>
      <c r="BE91" s="174">
        <v>150000</v>
      </c>
      <c r="BF91" s="174">
        <v>180000</v>
      </c>
      <c r="BK91" s="172" t="s">
        <v>192</v>
      </c>
    </row>
    <row r="92" spans="53:63" x14ac:dyDescent="0.3">
      <c r="BA92" s="173">
        <v>83</v>
      </c>
      <c r="BB92" s="174">
        <v>180000</v>
      </c>
      <c r="BC92" s="174">
        <v>180000</v>
      </c>
      <c r="BD92" s="174">
        <v>200000</v>
      </c>
      <c r="BE92" s="174">
        <v>150000</v>
      </c>
      <c r="BF92" s="174">
        <v>180000</v>
      </c>
      <c r="BK92" s="172" t="s">
        <v>192</v>
      </c>
    </row>
    <row r="93" spans="53:63" x14ac:dyDescent="0.3">
      <c r="BA93" s="173">
        <v>84</v>
      </c>
      <c r="BB93" s="174">
        <v>180000</v>
      </c>
      <c r="BC93" s="174">
        <v>180000</v>
      </c>
      <c r="BD93" s="174">
        <v>200000</v>
      </c>
      <c r="BE93" s="174">
        <v>150000</v>
      </c>
      <c r="BF93" s="174">
        <v>180000</v>
      </c>
      <c r="BK93" s="172" t="s">
        <v>192</v>
      </c>
    </row>
    <row r="94" spans="53:63" x14ac:dyDescent="0.3">
      <c r="BA94" s="173">
        <v>85</v>
      </c>
      <c r="BB94" s="174">
        <v>180000</v>
      </c>
      <c r="BC94" s="174">
        <v>180000</v>
      </c>
      <c r="BD94" s="174">
        <v>200000</v>
      </c>
      <c r="BE94" s="174">
        <v>150000</v>
      </c>
      <c r="BF94" s="174">
        <v>180000</v>
      </c>
      <c r="BK94" s="172" t="s">
        <v>192</v>
      </c>
    </row>
    <row r="95" spans="53:63" x14ac:dyDescent="0.3">
      <c r="BA95" s="173">
        <v>86</v>
      </c>
      <c r="BB95" s="174">
        <v>180000</v>
      </c>
      <c r="BC95" s="174">
        <v>180000</v>
      </c>
      <c r="BD95" s="174">
        <v>200000</v>
      </c>
      <c r="BE95" s="174">
        <v>150000</v>
      </c>
      <c r="BF95" s="174">
        <v>180000</v>
      </c>
      <c r="BK95" s="172" t="s">
        <v>192</v>
      </c>
    </row>
    <row r="96" spans="53:63" x14ac:dyDescent="0.3">
      <c r="BA96" s="173">
        <v>87</v>
      </c>
      <c r="BB96" s="174">
        <v>180000</v>
      </c>
      <c r="BC96" s="174">
        <v>180000</v>
      </c>
      <c r="BD96" s="174">
        <v>200000</v>
      </c>
      <c r="BE96" s="174">
        <v>150000</v>
      </c>
      <c r="BF96" s="174">
        <v>180000</v>
      </c>
      <c r="BK96" s="172" t="s">
        <v>192</v>
      </c>
    </row>
    <row r="97" spans="53:63" x14ac:dyDescent="0.3">
      <c r="BA97" s="173">
        <v>88</v>
      </c>
      <c r="BB97" s="174">
        <v>180000</v>
      </c>
      <c r="BC97" s="174">
        <v>180000</v>
      </c>
      <c r="BD97" s="174">
        <v>200000</v>
      </c>
      <c r="BE97" s="174">
        <v>150000</v>
      </c>
      <c r="BF97" s="174">
        <v>180000</v>
      </c>
      <c r="BK97" s="172" t="s">
        <v>192</v>
      </c>
    </row>
    <row r="98" spans="53:63" x14ac:dyDescent="0.3">
      <c r="BA98" s="173">
        <v>89</v>
      </c>
      <c r="BB98" s="174">
        <v>180000</v>
      </c>
      <c r="BC98" s="174">
        <v>180000</v>
      </c>
      <c r="BD98" s="174">
        <v>200000</v>
      </c>
      <c r="BE98" s="174">
        <v>150000</v>
      </c>
      <c r="BF98" s="174">
        <v>180000</v>
      </c>
      <c r="BK98" s="172" t="s">
        <v>192</v>
      </c>
    </row>
    <row r="99" spans="53:63" x14ac:dyDescent="0.3">
      <c r="BA99" s="173">
        <v>90</v>
      </c>
      <c r="BB99" s="174">
        <v>180000</v>
      </c>
      <c r="BC99" s="174">
        <v>180000</v>
      </c>
      <c r="BD99" s="174">
        <v>200000</v>
      </c>
      <c r="BE99" s="174">
        <v>150000</v>
      </c>
      <c r="BF99" s="174">
        <v>180000</v>
      </c>
      <c r="BK99" s="172" t="s">
        <v>192</v>
      </c>
    </row>
    <row r="100" spans="53:63" x14ac:dyDescent="0.3">
      <c r="BA100" s="173">
        <v>91</v>
      </c>
      <c r="BB100" s="174">
        <v>180000</v>
      </c>
      <c r="BC100" s="174">
        <v>180000</v>
      </c>
      <c r="BD100" s="174">
        <v>200000</v>
      </c>
      <c r="BE100" s="174">
        <v>150000</v>
      </c>
      <c r="BF100" s="174">
        <v>180000</v>
      </c>
      <c r="BK100" s="172" t="s">
        <v>192</v>
      </c>
    </row>
    <row r="101" spans="53:63" x14ac:dyDescent="0.3">
      <c r="BA101" s="173">
        <v>92</v>
      </c>
      <c r="BB101" s="174">
        <v>180000</v>
      </c>
      <c r="BC101" s="174">
        <v>180000</v>
      </c>
      <c r="BD101" s="174">
        <v>200000</v>
      </c>
      <c r="BE101" s="174">
        <v>150000</v>
      </c>
      <c r="BF101" s="174">
        <v>180000</v>
      </c>
      <c r="BK101" s="172" t="s">
        <v>192</v>
      </c>
    </row>
    <row r="102" spans="53:63" x14ac:dyDescent="0.3">
      <c r="BA102" s="173">
        <v>93</v>
      </c>
      <c r="BB102" s="174">
        <v>180000</v>
      </c>
      <c r="BC102" s="174">
        <v>180000</v>
      </c>
      <c r="BD102" s="174">
        <v>200000</v>
      </c>
      <c r="BE102" s="174">
        <v>150000</v>
      </c>
      <c r="BF102" s="174">
        <v>180000</v>
      </c>
      <c r="BK102" s="172" t="s">
        <v>192</v>
      </c>
    </row>
    <row r="103" spans="53:63" x14ac:dyDescent="0.3">
      <c r="BA103" s="173">
        <v>94</v>
      </c>
      <c r="BB103" s="174">
        <v>180000</v>
      </c>
      <c r="BC103" s="174">
        <v>180000</v>
      </c>
      <c r="BD103" s="174">
        <v>200000</v>
      </c>
      <c r="BE103" s="174">
        <v>150000</v>
      </c>
      <c r="BF103" s="174">
        <v>180000</v>
      </c>
      <c r="BK103" s="172" t="s">
        <v>192</v>
      </c>
    </row>
    <row r="104" spans="53:63" x14ac:dyDescent="0.3">
      <c r="BA104" s="173">
        <v>95</v>
      </c>
      <c r="BB104" s="174">
        <v>180000</v>
      </c>
      <c r="BC104" s="174">
        <v>180000</v>
      </c>
      <c r="BD104" s="174">
        <v>200000</v>
      </c>
      <c r="BE104" s="174">
        <v>150000</v>
      </c>
      <c r="BF104" s="174">
        <v>180000</v>
      </c>
      <c r="BK104" s="172" t="s">
        <v>192</v>
      </c>
    </row>
    <row r="105" spans="53:63" x14ac:dyDescent="0.3">
      <c r="BA105" s="173">
        <v>96</v>
      </c>
      <c r="BB105" s="174">
        <v>180000</v>
      </c>
      <c r="BC105" s="174">
        <v>180000</v>
      </c>
      <c r="BD105" s="174">
        <v>200000</v>
      </c>
      <c r="BE105" s="174">
        <v>150000</v>
      </c>
      <c r="BF105" s="174">
        <v>180000</v>
      </c>
      <c r="BK105" s="172" t="s">
        <v>192</v>
      </c>
    </row>
    <row r="106" spans="53:63" x14ac:dyDescent="0.3">
      <c r="BA106" s="173">
        <v>97</v>
      </c>
      <c r="BB106" s="174">
        <v>180000</v>
      </c>
      <c r="BC106" s="174">
        <v>180000</v>
      </c>
      <c r="BD106" s="174">
        <v>200000</v>
      </c>
      <c r="BE106" s="174">
        <v>150000</v>
      </c>
      <c r="BF106" s="174">
        <v>180000</v>
      </c>
      <c r="BK106" s="172" t="s">
        <v>192</v>
      </c>
    </row>
    <row r="107" spans="53:63" x14ac:dyDescent="0.3">
      <c r="BA107" s="173">
        <v>98</v>
      </c>
      <c r="BB107" s="174">
        <v>180000</v>
      </c>
      <c r="BC107" s="174">
        <v>180000</v>
      </c>
      <c r="BD107" s="174">
        <v>200000</v>
      </c>
      <c r="BE107" s="174">
        <v>150000</v>
      </c>
      <c r="BF107" s="174">
        <v>180000</v>
      </c>
      <c r="BK107" s="172" t="s">
        <v>192</v>
      </c>
    </row>
    <row r="108" spans="53:63" x14ac:dyDescent="0.3">
      <c r="BA108" s="173">
        <v>99</v>
      </c>
      <c r="BB108" s="174">
        <v>180000</v>
      </c>
      <c r="BC108" s="174">
        <v>180000</v>
      </c>
      <c r="BD108" s="174">
        <v>200000</v>
      </c>
      <c r="BE108" s="174">
        <v>150000</v>
      </c>
      <c r="BF108" s="174">
        <v>180000</v>
      </c>
      <c r="BK108" s="172" t="s">
        <v>192</v>
      </c>
    </row>
    <row r="109" spans="53:63" x14ac:dyDescent="0.3">
      <c r="BA109" s="173">
        <v>100</v>
      </c>
      <c r="BB109" s="174">
        <v>180000</v>
      </c>
      <c r="BC109" s="174">
        <v>166500</v>
      </c>
      <c r="BD109" s="174">
        <v>185000</v>
      </c>
      <c r="BE109" s="174">
        <v>150000</v>
      </c>
      <c r="BF109" s="174">
        <v>166500</v>
      </c>
      <c r="BK109" s="172" t="s">
        <v>192</v>
      </c>
    </row>
    <row r="110" spans="53:63" x14ac:dyDescent="0.3">
      <c r="BA110" s="173">
        <v>101</v>
      </c>
      <c r="BB110" s="174">
        <v>165000</v>
      </c>
      <c r="BC110" s="174">
        <v>166500</v>
      </c>
      <c r="BD110" s="174">
        <v>185000</v>
      </c>
      <c r="BE110" s="174">
        <v>150000</v>
      </c>
      <c r="BF110" s="174">
        <v>166500</v>
      </c>
      <c r="BK110" s="172" t="s">
        <v>283</v>
      </c>
    </row>
    <row r="111" spans="53:63" x14ac:dyDescent="0.3">
      <c r="BA111" s="173">
        <v>102</v>
      </c>
      <c r="BB111" s="174">
        <v>165000</v>
      </c>
      <c r="BC111" s="174">
        <v>166500</v>
      </c>
      <c r="BD111" s="174">
        <v>185000</v>
      </c>
      <c r="BE111" s="174">
        <v>150000</v>
      </c>
      <c r="BF111" s="174">
        <v>166500</v>
      </c>
      <c r="BK111" s="172" t="s">
        <v>283</v>
      </c>
    </row>
    <row r="112" spans="53:63" x14ac:dyDescent="0.3">
      <c r="BA112" s="173">
        <v>103</v>
      </c>
      <c r="BB112" s="174">
        <v>165000</v>
      </c>
      <c r="BC112" s="174">
        <v>166500</v>
      </c>
      <c r="BD112" s="174">
        <v>185000</v>
      </c>
      <c r="BE112" s="174">
        <v>150000</v>
      </c>
      <c r="BF112" s="174">
        <v>166500</v>
      </c>
      <c r="BK112" s="172" t="s">
        <v>283</v>
      </c>
    </row>
    <row r="113" spans="53:63" x14ac:dyDescent="0.3">
      <c r="BA113" s="173">
        <v>104</v>
      </c>
      <c r="BB113" s="174">
        <v>165000</v>
      </c>
      <c r="BC113" s="174">
        <v>166500</v>
      </c>
      <c r="BD113" s="174">
        <v>185000</v>
      </c>
      <c r="BE113" s="174">
        <v>150000</v>
      </c>
      <c r="BF113" s="174">
        <v>166500</v>
      </c>
      <c r="BK113" s="172" t="s">
        <v>283</v>
      </c>
    </row>
    <row r="114" spans="53:63" x14ac:dyDescent="0.3">
      <c r="BA114" s="173">
        <v>105</v>
      </c>
      <c r="BB114" s="174">
        <v>165000</v>
      </c>
      <c r="BC114" s="174">
        <v>166500</v>
      </c>
      <c r="BD114" s="174">
        <v>185000</v>
      </c>
      <c r="BE114" s="174">
        <v>150000</v>
      </c>
      <c r="BF114" s="174">
        <v>166500</v>
      </c>
      <c r="BK114" s="172" t="s">
        <v>283</v>
      </c>
    </row>
    <row r="115" spans="53:63" x14ac:dyDescent="0.3">
      <c r="BA115" s="173">
        <v>106</v>
      </c>
      <c r="BB115" s="174">
        <v>165000</v>
      </c>
      <c r="BC115" s="174">
        <v>166500</v>
      </c>
      <c r="BD115" s="174">
        <v>185000</v>
      </c>
      <c r="BE115" s="174">
        <v>150000</v>
      </c>
      <c r="BF115" s="174">
        <v>166500</v>
      </c>
      <c r="BK115" s="172" t="s">
        <v>283</v>
      </c>
    </row>
    <row r="116" spans="53:63" x14ac:dyDescent="0.3">
      <c r="BA116" s="173">
        <v>107</v>
      </c>
      <c r="BB116" s="174">
        <v>165000</v>
      </c>
      <c r="BC116" s="174">
        <v>166500</v>
      </c>
      <c r="BD116" s="174">
        <v>185000</v>
      </c>
      <c r="BE116" s="174">
        <v>150000</v>
      </c>
      <c r="BF116" s="174">
        <v>166500</v>
      </c>
      <c r="BK116" s="172" t="s">
        <v>283</v>
      </c>
    </row>
    <row r="117" spans="53:63" x14ac:dyDescent="0.3">
      <c r="BA117" s="173">
        <v>108</v>
      </c>
      <c r="BB117" s="174">
        <v>165000</v>
      </c>
      <c r="BC117" s="174">
        <v>166500</v>
      </c>
      <c r="BD117" s="174">
        <v>185000</v>
      </c>
      <c r="BE117" s="174">
        <v>150000</v>
      </c>
      <c r="BF117" s="174">
        <v>166500</v>
      </c>
      <c r="BK117" s="172" t="s">
        <v>283</v>
      </c>
    </row>
    <row r="118" spans="53:63" x14ac:dyDescent="0.3">
      <c r="BA118" s="173">
        <v>109</v>
      </c>
      <c r="BB118" s="174">
        <v>165000</v>
      </c>
      <c r="BC118" s="174">
        <v>166500</v>
      </c>
      <c r="BD118" s="174">
        <v>185000</v>
      </c>
      <c r="BE118" s="174">
        <v>150000</v>
      </c>
      <c r="BF118" s="174">
        <v>166500</v>
      </c>
      <c r="BK118" s="172" t="s">
        <v>283</v>
      </c>
    </row>
    <row r="119" spans="53:63" x14ac:dyDescent="0.3">
      <c r="BA119" s="173">
        <v>110</v>
      </c>
      <c r="BB119" s="174">
        <v>165000</v>
      </c>
      <c r="BC119" s="174">
        <v>166500</v>
      </c>
      <c r="BD119" s="174">
        <v>185000</v>
      </c>
      <c r="BE119" s="174">
        <v>150000</v>
      </c>
      <c r="BF119" s="174">
        <v>166500</v>
      </c>
      <c r="BK119" s="172" t="s">
        <v>283</v>
      </c>
    </row>
    <row r="120" spans="53:63" x14ac:dyDescent="0.3">
      <c r="BA120" s="173">
        <v>111</v>
      </c>
      <c r="BB120" s="174">
        <v>165000</v>
      </c>
      <c r="BC120" s="174">
        <v>166500</v>
      </c>
      <c r="BD120" s="174">
        <v>185000</v>
      </c>
      <c r="BE120" s="174">
        <v>150000</v>
      </c>
      <c r="BF120" s="174">
        <v>166500</v>
      </c>
      <c r="BK120" s="172" t="s">
        <v>283</v>
      </c>
    </row>
    <row r="121" spans="53:63" x14ac:dyDescent="0.3">
      <c r="BA121" s="173">
        <v>112</v>
      </c>
      <c r="BB121" s="174">
        <v>165000</v>
      </c>
      <c r="BC121" s="174">
        <v>166500</v>
      </c>
      <c r="BD121" s="174">
        <v>185000</v>
      </c>
      <c r="BE121" s="174">
        <v>150000</v>
      </c>
      <c r="BF121" s="174">
        <v>166500</v>
      </c>
      <c r="BK121" s="172" t="s">
        <v>283</v>
      </c>
    </row>
    <row r="122" spans="53:63" x14ac:dyDescent="0.3">
      <c r="BA122" s="173">
        <v>113</v>
      </c>
      <c r="BB122" s="174">
        <v>165000</v>
      </c>
      <c r="BC122" s="174">
        <v>166500</v>
      </c>
      <c r="BD122" s="174">
        <v>185000</v>
      </c>
      <c r="BE122" s="174">
        <v>150000</v>
      </c>
      <c r="BF122" s="174">
        <v>166500</v>
      </c>
      <c r="BK122" s="172" t="s">
        <v>283</v>
      </c>
    </row>
    <row r="123" spans="53:63" x14ac:dyDescent="0.3">
      <c r="BA123" s="173">
        <v>114</v>
      </c>
      <c r="BB123" s="174">
        <v>165000</v>
      </c>
      <c r="BC123" s="174">
        <v>166500</v>
      </c>
      <c r="BD123" s="174">
        <v>185000</v>
      </c>
      <c r="BE123" s="174">
        <v>150000</v>
      </c>
      <c r="BF123" s="174">
        <v>166500</v>
      </c>
      <c r="BK123" s="172" t="s">
        <v>283</v>
      </c>
    </row>
    <row r="124" spans="53:63" x14ac:dyDescent="0.3">
      <c r="BA124" s="173">
        <v>115</v>
      </c>
      <c r="BB124" s="174">
        <v>165000</v>
      </c>
      <c r="BC124" s="174">
        <v>166500</v>
      </c>
      <c r="BD124" s="174">
        <v>185000</v>
      </c>
      <c r="BE124" s="174">
        <v>150000</v>
      </c>
      <c r="BF124" s="174">
        <v>166500</v>
      </c>
      <c r="BK124" s="172" t="s">
        <v>283</v>
      </c>
    </row>
    <row r="125" spans="53:63" x14ac:dyDescent="0.3">
      <c r="BA125" s="173">
        <v>116</v>
      </c>
      <c r="BB125" s="174">
        <v>165000</v>
      </c>
      <c r="BC125" s="174">
        <v>166500</v>
      </c>
      <c r="BD125" s="174">
        <v>185000</v>
      </c>
      <c r="BE125" s="174">
        <v>150000</v>
      </c>
      <c r="BF125" s="174">
        <v>166500</v>
      </c>
      <c r="BK125" s="172" t="s">
        <v>283</v>
      </c>
    </row>
    <row r="126" spans="53:63" x14ac:dyDescent="0.3">
      <c r="BA126" s="173">
        <v>117</v>
      </c>
      <c r="BB126" s="174">
        <v>165000</v>
      </c>
      <c r="BC126" s="174">
        <v>166500</v>
      </c>
      <c r="BD126" s="174">
        <v>185000</v>
      </c>
      <c r="BE126" s="174">
        <v>150000</v>
      </c>
      <c r="BF126" s="174">
        <v>166500</v>
      </c>
      <c r="BK126" s="172" t="s">
        <v>283</v>
      </c>
    </row>
    <row r="127" spans="53:63" x14ac:dyDescent="0.3">
      <c r="BA127" s="173">
        <v>118</v>
      </c>
      <c r="BB127" s="174">
        <v>165000</v>
      </c>
      <c r="BC127" s="174">
        <v>166500</v>
      </c>
      <c r="BD127" s="174">
        <v>185000</v>
      </c>
      <c r="BE127" s="174">
        <v>150000</v>
      </c>
      <c r="BF127" s="174">
        <v>166500</v>
      </c>
      <c r="BK127" s="172" t="s">
        <v>283</v>
      </c>
    </row>
    <row r="128" spans="53:63" x14ac:dyDescent="0.3">
      <c r="BA128" s="173">
        <v>119</v>
      </c>
      <c r="BB128" s="174">
        <v>165000</v>
      </c>
      <c r="BC128" s="174">
        <v>166500</v>
      </c>
      <c r="BD128" s="174">
        <v>185000</v>
      </c>
      <c r="BE128" s="174">
        <v>150000</v>
      </c>
      <c r="BF128" s="174">
        <v>166500</v>
      </c>
      <c r="BK128" s="172" t="s">
        <v>283</v>
      </c>
    </row>
    <row r="129" spans="53:63" x14ac:dyDescent="0.3">
      <c r="BA129" s="173">
        <v>120</v>
      </c>
      <c r="BB129" s="174">
        <v>165000</v>
      </c>
      <c r="BC129" s="174">
        <v>166500</v>
      </c>
      <c r="BD129" s="174">
        <v>185000</v>
      </c>
      <c r="BE129" s="174">
        <v>150000</v>
      </c>
      <c r="BF129" s="174">
        <v>166500</v>
      </c>
      <c r="BK129" s="172" t="s">
        <v>283</v>
      </c>
    </row>
    <row r="130" spans="53:63" x14ac:dyDescent="0.3">
      <c r="BA130" s="173">
        <v>121</v>
      </c>
      <c r="BB130" s="174">
        <v>155000</v>
      </c>
      <c r="BC130" s="174">
        <v>166500</v>
      </c>
      <c r="BD130" s="174">
        <v>185000</v>
      </c>
      <c r="BE130" s="174">
        <v>150000</v>
      </c>
      <c r="BF130" s="174">
        <v>166500</v>
      </c>
      <c r="BK130" s="172" t="s">
        <v>283</v>
      </c>
    </row>
    <row r="131" spans="53:63" x14ac:dyDescent="0.3">
      <c r="BA131" s="173">
        <v>122</v>
      </c>
      <c r="BB131" s="174">
        <v>155000</v>
      </c>
      <c r="BC131" s="174">
        <v>166500</v>
      </c>
      <c r="BD131" s="174">
        <v>185000</v>
      </c>
      <c r="BE131" s="174">
        <v>150000</v>
      </c>
      <c r="BF131" s="174">
        <v>166500</v>
      </c>
      <c r="BK131" s="172" t="s">
        <v>283</v>
      </c>
    </row>
    <row r="132" spans="53:63" x14ac:dyDescent="0.3">
      <c r="BA132" s="173">
        <v>123</v>
      </c>
      <c r="BB132" s="174">
        <v>155000</v>
      </c>
      <c r="BC132" s="174">
        <v>166500</v>
      </c>
      <c r="BD132" s="174">
        <v>185000</v>
      </c>
      <c r="BE132" s="174">
        <v>150000</v>
      </c>
      <c r="BF132" s="174">
        <v>166500</v>
      </c>
      <c r="BK132" s="172" t="s">
        <v>283</v>
      </c>
    </row>
    <row r="133" spans="53:63" x14ac:dyDescent="0.3">
      <c r="BA133" s="173">
        <v>124</v>
      </c>
      <c r="BB133" s="174">
        <v>155000</v>
      </c>
      <c r="BC133" s="174">
        <v>166500</v>
      </c>
      <c r="BD133" s="174">
        <v>185000</v>
      </c>
      <c r="BE133" s="174">
        <v>150000</v>
      </c>
      <c r="BF133" s="174">
        <v>166500</v>
      </c>
      <c r="BK133" s="172" t="s">
        <v>283</v>
      </c>
    </row>
    <row r="134" spans="53:63" x14ac:dyDescent="0.3">
      <c r="BA134" s="173">
        <v>125</v>
      </c>
      <c r="BB134" s="174">
        <v>155000</v>
      </c>
      <c r="BC134" s="174">
        <v>166500</v>
      </c>
      <c r="BD134" s="174">
        <v>185000</v>
      </c>
      <c r="BE134" s="174">
        <v>150000</v>
      </c>
      <c r="BF134" s="174">
        <v>166500</v>
      </c>
      <c r="BK134" s="172" t="s">
        <v>283</v>
      </c>
    </row>
    <row r="135" spans="53:63" x14ac:dyDescent="0.3">
      <c r="BA135" s="173">
        <v>126</v>
      </c>
      <c r="BB135" s="174">
        <v>155000</v>
      </c>
      <c r="BC135" s="174">
        <v>166500</v>
      </c>
      <c r="BD135" s="174">
        <v>185000</v>
      </c>
      <c r="BE135" s="174">
        <v>150000</v>
      </c>
      <c r="BF135" s="174">
        <v>166500</v>
      </c>
      <c r="BK135" s="172" t="s">
        <v>283</v>
      </c>
    </row>
    <row r="136" spans="53:63" x14ac:dyDescent="0.3">
      <c r="BA136" s="173">
        <v>127</v>
      </c>
      <c r="BB136" s="174">
        <v>155000</v>
      </c>
      <c r="BC136" s="174">
        <v>166500</v>
      </c>
      <c r="BD136" s="174">
        <v>185000</v>
      </c>
      <c r="BE136" s="174">
        <v>150000</v>
      </c>
      <c r="BF136" s="174">
        <v>166500</v>
      </c>
      <c r="BK136" s="172" t="s">
        <v>283</v>
      </c>
    </row>
    <row r="137" spans="53:63" x14ac:dyDescent="0.3">
      <c r="BA137" s="173">
        <v>128</v>
      </c>
      <c r="BB137" s="174">
        <v>155000</v>
      </c>
      <c r="BC137" s="174">
        <v>166500</v>
      </c>
      <c r="BD137" s="174">
        <v>185000</v>
      </c>
      <c r="BE137" s="174">
        <v>150000</v>
      </c>
      <c r="BF137" s="174">
        <v>166500</v>
      </c>
      <c r="BK137" s="172" t="s">
        <v>283</v>
      </c>
    </row>
    <row r="138" spans="53:63" x14ac:dyDescent="0.3">
      <c r="BA138" s="173">
        <v>129</v>
      </c>
      <c r="BB138" s="174">
        <v>155000</v>
      </c>
      <c r="BC138" s="174">
        <v>166500</v>
      </c>
      <c r="BD138" s="174">
        <v>185000</v>
      </c>
      <c r="BE138" s="174">
        <v>150000</v>
      </c>
      <c r="BF138" s="174">
        <v>166500</v>
      </c>
      <c r="BK138" s="172" t="s">
        <v>283</v>
      </c>
    </row>
    <row r="139" spans="53:63" x14ac:dyDescent="0.3">
      <c r="BA139" s="173">
        <v>130</v>
      </c>
      <c r="BB139" s="174">
        <v>155000</v>
      </c>
      <c r="BC139" s="174">
        <v>166500</v>
      </c>
      <c r="BD139" s="174">
        <v>185000</v>
      </c>
      <c r="BE139" s="174">
        <v>150000</v>
      </c>
      <c r="BF139" s="174">
        <v>166500</v>
      </c>
      <c r="BK139" s="172" t="s">
        <v>283</v>
      </c>
    </row>
    <row r="140" spans="53:63" x14ac:dyDescent="0.3">
      <c r="BA140" s="173">
        <v>131</v>
      </c>
      <c r="BB140" s="174">
        <v>155000</v>
      </c>
      <c r="BC140" s="174">
        <v>166500</v>
      </c>
      <c r="BD140" s="174">
        <v>185000</v>
      </c>
      <c r="BE140" s="174">
        <v>150000</v>
      </c>
      <c r="BF140" s="174">
        <v>166500</v>
      </c>
      <c r="BK140" s="172" t="s">
        <v>283</v>
      </c>
    </row>
    <row r="141" spans="53:63" x14ac:dyDescent="0.3">
      <c r="BA141" s="173">
        <v>132</v>
      </c>
      <c r="BB141" s="174">
        <v>155000</v>
      </c>
      <c r="BC141" s="174">
        <v>166500</v>
      </c>
      <c r="BD141" s="174">
        <v>185000</v>
      </c>
      <c r="BE141" s="174">
        <v>150000</v>
      </c>
      <c r="BF141" s="174">
        <v>166500</v>
      </c>
      <c r="BK141" s="172" t="s">
        <v>283</v>
      </c>
    </row>
    <row r="142" spans="53:63" x14ac:dyDescent="0.3">
      <c r="BA142" s="173">
        <v>133</v>
      </c>
      <c r="BB142" s="174">
        <v>155000</v>
      </c>
      <c r="BC142" s="174">
        <v>166500</v>
      </c>
      <c r="BD142" s="174">
        <v>185000</v>
      </c>
      <c r="BE142" s="174">
        <v>150000</v>
      </c>
      <c r="BF142" s="174">
        <v>166500</v>
      </c>
      <c r="BK142" s="172" t="s">
        <v>283</v>
      </c>
    </row>
    <row r="143" spans="53:63" x14ac:dyDescent="0.3">
      <c r="BA143" s="173">
        <v>134</v>
      </c>
      <c r="BB143" s="174">
        <v>155000</v>
      </c>
      <c r="BC143" s="174">
        <v>166500</v>
      </c>
      <c r="BD143" s="174">
        <v>185000</v>
      </c>
      <c r="BE143" s="174">
        <v>150000</v>
      </c>
      <c r="BF143" s="174">
        <v>166500</v>
      </c>
      <c r="BK143" s="172" t="s">
        <v>283</v>
      </c>
    </row>
    <row r="144" spans="53:63" x14ac:dyDescent="0.3">
      <c r="BA144" s="173">
        <v>135</v>
      </c>
      <c r="BB144" s="174">
        <v>155000</v>
      </c>
      <c r="BC144" s="174">
        <v>166500</v>
      </c>
      <c r="BD144" s="174">
        <v>185000</v>
      </c>
      <c r="BE144" s="174">
        <v>150000</v>
      </c>
      <c r="BF144" s="174">
        <v>166500</v>
      </c>
      <c r="BK144" s="172" t="s">
        <v>283</v>
      </c>
    </row>
    <row r="145" spans="53:63" x14ac:dyDescent="0.3">
      <c r="BA145" s="173">
        <v>136</v>
      </c>
      <c r="BB145" s="174">
        <v>155000</v>
      </c>
      <c r="BC145" s="174">
        <v>166500</v>
      </c>
      <c r="BD145" s="174">
        <v>185000</v>
      </c>
      <c r="BE145" s="174">
        <v>150000</v>
      </c>
      <c r="BF145" s="174">
        <v>166500</v>
      </c>
      <c r="BK145" s="172" t="s">
        <v>283</v>
      </c>
    </row>
    <row r="146" spans="53:63" x14ac:dyDescent="0.3">
      <c r="BA146" s="173">
        <v>137</v>
      </c>
      <c r="BB146" s="174">
        <v>155000</v>
      </c>
      <c r="BC146" s="174">
        <v>166500</v>
      </c>
      <c r="BD146" s="174">
        <v>185000</v>
      </c>
      <c r="BE146" s="174">
        <v>150000</v>
      </c>
      <c r="BF146" s="174">
        <v>166500</v>
      </c>
      <c r="BK146" s="172" t="s">
        <v>283</v>
      </c>
    </row>
    <row r="147" spans="53:63" x14ac:dyDescent="0.3">
      <c r="BA147" s="173">
        <v>138</v>
      </c>
      <c r="BB147" s="174">
        <v>155000</v>
      </c>
      <c r="BC147" s="174">
        <v>166500</v>
      </c>
      <c r="BD147" s="174">
        <v>185000</v>
      </c>
      <c r="BE147" s="174">
        <v>150000</v>
      </c>
      <c r="BF147" s="174">
        <v>166500</v>
      </c>
      <c r="BK147" s="172" t="s">
        <v>283</v>
      </c>
    </row>
    <row r="148" spans="53:63" x14ac:dyDescent="0.3">
      <c r="BA148" s="173">
        <v>139</v>
      </c>
      <c r="BB148" s="174">
        <v>155000</v>
      </c>
      <c r="BC148" s="174">
        <v>166500</v>
      </c>
      <c r="BD148" s="174">
        <v>185000</v>
      </c>
      <c r="BE148" s="174">
        <v>150000</v>
      </c>
      <c r="BF148" s="174">
        <v>166500</v>
      </c>
      <c r="BK148" s="172" t="s">
        <v>283</v>
      </c>
    </row>
    <row r="149" spans="53:63" x14ac:dyDescent="0.3">
      <c r="BA149" s="173">
        <v>140</v>
      </c>
      <c r="BB149" s="174">
        <v>155000</v>
      </c>
      <c r="BC149" s="174">
        <v>166500</v>
      </c>
      <c r="BD149" s="174">
        <v>185000</v>
      </c>
      <c r="BE149" s="174">
        <v>150000</v>
      </c>
      <c r="BF149" s="174">
        <v>166500</v>
      </c>
      <c r="BK149" s="172" t="s">
        <v>283</v>
      </c>
    </row>
    <row r="150" spans="53:63" x14ac:dyDescent="0.3">
      <c r="BA150" s="173">
        <v>141</v>
      </c>
      <c r="BB150" s="174">
        <v>150000</v>
      </c>
      <c r="BC150" s="174">
        <v>166500</v>
      </c>
      <c r="BD150" s="174">
        <v>185000</v>
      </c>
      <c r="BE150" s="174">
        <v>150000</v>
      </c>
      <c r="BF150" s="174">
        <v>166500</v>
      </c>
      <c r="BK150" s="172" t="s">
        <v>283</v>
      </c>
    </row>
    <row r="151" spans="53:63" x14ac:dyDescent="0.3">
      <c r="BA151" s="173">
        <v>142</v>
      </c>
      <c r="BB151" s="174">
        <v>150000</v>
      </c>
      <c r="BC151" s="174">
        <v>166500</v>
      </c>
      <c r="BD151" s="174">
        <v>185000</v>
      </c>
      <c r="BE151" s="174">
        <v>150000</v>
      </c>
      <c r="BF151" s="174">
        <v>166500</v>
      </c>
      <c r="BK151" s="172" t="s">
        <v>283</v>
      </c>
    </row>
    <row r="152" spans="53:63" x14ac:dyDescent="0.3">
      <c r="BA152" s="173">
        <v>143</v>
      </c>
      <c r="BB152" s="174">
        <v>150000</v>
      </c>
      <c r="BC152" s="174">
        <v>166500</v>
      </c>
      <c r="BD152" s="174">
        <v>185000</v>
      </c>
      <c r="BE152" s="174">
        <v>150000</v>
      </c>
      <c r="BF152" s="174">
        <v>166500</v>
      </c>
      <c r="BK152" s="172" t="s">
        <v>283</v>
      </c>
    </row>
    <row r="153" spans="53:63" x14ac:dyDescent="0.3">
      <c r="BA153" s="173">
        <v>144</v>
      </c>
      <c r="BB153" s="174">
        <v>150000</v>
      </c>
      <c r="BC153" s="174">
        <v>166500</v>
      </c>
      <c r="BD153" s="174">
        <v>185000</v>
      </c>
      <c r="BE153" s="174">
        <v>150000</v>
      </c>
      <c r="BF153" s="174">
        <v>166500</v>
      </c>
      <c r="BK153" s="172" t="s">
        <v>283</v>
      </c>
    </row>
    <row r="154" spans="53:63" x14ac:dyDescent="0.3">
      <c r="BA154" s="173">
        <v>145</v>
      </c>
      <c r="BB154" s="174">
        <v>150000</v>
      </c>
      <c r="BC154" s="174">
        <v>166500</v>
      </c>
      <c r="BD154" s="174">
        <v>185000</v>
      </c>
      <c r="BE154" s="174">
        <v>150000</v>
      </c>
      <c r="BF154" s="174">
        <v>166500</v>
      </c>
      <c r="BK154" s="172" t="s">
        <v>283</v>
      </c>
    </row>
    <row r="155" spans="53:63" x14ac:dyDescent="0.3">
      <c r="BA155" s="173">
        <v>146</v>
      </c>
      <c r="BB155" s="174">
        <v>150000</v>
      </c>
      <c r="BC155" s="174">
        <v>166500</v>
      </c>
      <c r="BD155" s="174">
        <v>185000</v>
      </c>
      <c r="BE155" s="174">
        <v>150000</v>
      </c>
      <c r="BF155" s="174">
        <v>166500</v>
      </c>
      <c r="BK155" s="172" t="s">
        <v>283</v>
      </c>
    </row>
    <row r="156" spans="53:63" x14ac:dyDescent="0.3">
      <c r="BA156" s="173">
        <v>147</v>
      </c>
      <c r="BB156" s="174">
        <v>150000</v>
      </c>
      <c r="BC156" s="174">
        <v>166500</v>
      </c>
      <c r="BD156" s="174">
        <v>185000</v>
      </c>
      <c r="BE156" s="174">
        <v>150000</v>
      </c>
      <c r="BF156" s="174">
        <v>166500</v>
      </c>
      <c r="BK156" s="172" t="s">
        <v>283</v>
      </c>
    </row>
    <row r="157" spans="53:63" x14ac:dyDescent="0.3">
      <c r="BA157" s="173">
        <v>148</v>
      </c>
      <c r="BB157" s="174">
        <v>150000</v>
      </c>
      <c r="BC157" s="174">
        <v>166500</v>
      </c>
      <c r="BD157" s="174">
        <v>185000</v>
      </c>
      <c r="BE157" s="174">
        <v>150000</v>
      </c>
      <c r="BF157" s="174">
        <v>166500</v>
      </c>
      <c r="BK157" s="172" t="s">
        <v>283</v>
      </c>
    </row>
    <row r="158" spans="53:63" x14ac:dyDescent="0.3">
      <c r="BA158" s="173">
        <v>149</v>
      </c>
      <c r="BB158" s="174">
        <v>150000</v>
      </c>
      <c r="BC158" s="174">
        <v>166500</v>
      </c>
      <c r="BD158" s="174">
        <v>185000</v>
      </c>
      <c r="BE158" s="174">
        <v>150000</v>
      </c>
      <c r="BF158" s="174">
        <v>166500</v>
      </c>
      <c r="BK158" s="172" t="s">
        <v>283</v>
      </c>
    </row>
    <row r="159" spans="53:63" x14ac:dyDescent="0.3">
      <c r="BA159" s="173">
        <v>150</v>
      </c>
      <c r="BB159" s="174">
        <v>150000</v>
      </c>
      <c r="BC159" s="174">
        <v>135000</v>
      </c>
      <c r="BD159" s="174">
        <v>150000</v>
      </c>
      <c r="BE159" s="174">
        <v>150000</v>
      </c>
      <c r="BF159" s="174">
        <v>135000</v>
      </c>
      <c r="BK159" s="172" t="s">
        <v>283</v>
      </c>
    </row>
    <row r="160" spans="53:63" x14ac:dyDescent="0.3">
      <c r="BA160" s="173">
        <v>151</v>
      </c>
      <c r="BB160" s="174">
        <v>150000</v>
      </c>
      <c r="BC160" s="174">
        <v>135000</v>
      </c>
      <c r="BD160" s="174">
        <v>150000</v>
      </c>
      <c r="BE160" s="174">
        <v>150000</v>
      </c>
      <c r="BF160" s="174">
        <v>135000</v>
      </c>
      <c r="BK160" s="172" t="s">
        <v>283</v>
      </c>
    </row>
    <row r="161" spans="53:63" x14ac:dyDescent="0.3">
      <c r="BA161" s="173">
        <v>152</v>
      </c>
      <c r="BB161" s="174">
        <v>150000</v>
      </c>
      <c r="BC161" s="174">
        <v>135000</v>
      </c>
      <c r="BD161" s="174">
        <v>150000</v>
      </c>
      <c r="BE161" s="174">
        <v>150000</v>
      </c>
      <c r="BF161" s="174">
        <v>135000</v>
      </c>
      <c r="BK161" s="172" t="s">
        <v>283</v>
      </c>
    </row>
    <row r="162" spans="53:63" x14ac:dyDescent="0.3">
      <c r="BA162" s="173">
        <v>153</v>
      </c>
      <c r="BB162" s="174">
        <v>150000</v>
      </c>
      <c r="BC162" s="174">
        <v>135000</v>
      </c>
      <c r="BD162" s="174">
        <v>150000</v>
      </c>
      <c r="BE162" s="174">
        <v>150000</v>
      </c>
      <c r="BF162" s="174">
        <v>135000</v>
      </c>
      <c r="BK162" s="172" t="s">
        <v>283</v>
      </c>
    </row>
    <row r="163" spans="53:63" x14ac:dyDescent="0.3">
      <c r="BA163" s="173">
        <v>154</v>
      </c>
      <c r="BB163" s="174">
        <v>150000</v>
      </c>
      <c r="BC163" s="174">
        <v>135000</v>
      </c>
      <c r="BD163" s="174">
        <v>150000</v>
      </c>
      <c r="BE163" s="174">
        <v>150000</v>
      </c>
      <c r="BF163" s="174">
        <v>135000</v>
      </c>
      <c r="BK163" s="172" t="s">
        <v>283</v>
      </c>
    </row>
    <row r="164" spans="53:63" x14ac:dyDescent="0.3">
      <c r="BA164" s="173">
        <v>155</v>
      </c>
      <c r="BB164" s="174">
        <v>150000</v>
      </c>
      <c r="BC164" s="174">
        <v>135000</v>
      </c>
      <c r="BD164" s="174">
        <v>150000</v>
      </c>
      <c r="BE164" s="174">
        <v>150000</v>
      </c>
      <c r="BF164" s="174">
        <v>135000</v>
      </c>
      <c r="BK164" s="172" t="s">
        <v>283</v>
      </c>
    </row>
    <row r="165" spans="53:63" x14ac:dyDescent="0.3">
      <c r="BA165" s="173">
        <v>156</v>
      </c>
      <c r="BB165" s="174">
        <v>150000</v>
      </c>
      <c r="BC165" s="174">
        <v>135000</v>
      </c>
      <c r="BD165" s="174">
        <v>150000</v>
      </c>
      <c r="BE165" s="174">
        <v>150000</v>
      </c>
      <c r="BF165" s="174">
        <v>135000</v>
      </c>
      <c r="BK165" s="172" t="s">
        <v>283</v>
      </c>
    </row>
    <row r="166" spans="53:63" x14ac:dyDescent="0.3">
      <c r="BA166" s="173">
        <v>157</v>
      </c>
      <c r="BB166" s="174">
        <v>150000</v>
      </c>
      <c r="BC166" s="174">
        <v>135000</v>
      </c>
      <c r="BD166" s="174">
        <v>150000</v>
      </c>
      <c r="BE166" s="174">
        <v>150000</v>
      </c>
      <c r="BF166" s="174">
        <v>135000</v>
      </c>
      <c r="BK166" s="172" t="s">
        <v>283</v>
      </c>
    </row>
    <row r="167" spans="53:63" x14ac:dyDescent="0.3">
      <c r="BA167" s="173">
        <v>158</v>
      </c>
      <c r="BB167" s="174">
        <v>150000</v>
      </c>
      <c r="BC167" s="174">
        <v>135000</v>
      </c>
      <c r="BD167" s="174">
        <v>150000</v>
      </c>
      <c r="BE167" s="174">
        <v>150000</v>
      </c>
      <c r="BF167" s="174">
        <v>135000</v>
      </c>
      <c r="BH167" s="172"/>
      <c r="BK167" s="172" t="s">
        <v>283</v>
      </c>
    </row>
    <row r="168" spans="53:63" x14ac:dyDescent="0.3">
      <c r="BA168" s="173">
        <v>159</v>
      </c>
      <c r="BB168" s="174">
        <v>150000</v>
      </c>
      <c r="BC168" s="174">
        <v>135000</v>
      </c>
      <c r="BD168" s="174">
        <v>150000</v>
      </c>
      <c r="BE168" s="174">
        <v>150000</v>
      </c>
      <c r="BF168" s="174">
        <v>135000</v>
      </c>
      <c r="BK168" s="172" t="s">
        <v>283</v>
      </c>
    </row>
    <row r="169" spans="53:63" x14ac:dyDescent="0.3">
      <c r="BA169" s="173">
        <v>160</v>
      </c>
      <c r="BB169" s="174">
        <v>150000</v>
      </c>
      <c r="BC169" s="174">
        <v>135000</v>
      </c>
      <c r="BD169" s="174">
        <v>150000</v>
      </c>
      <c r="BE169" s="174">
        <v>150000</v>
      </c>
      <c r="BF169" s="174">
        <v>135000</v>
      </c>
      <c r="BK169" s="172" t="s">
        <v>283</v>
      </c>
    </row>
    <row r="170" spans="53:63" x14ac:dyDescent="0.3">
      <c r="BA170" s="173">
        <v>161</v>
      </c>
      <c r="BB170" s="174">
        <v>145000</v>
      </c>
      <c r="BC170" s="174">
        <v>135000</v>
      </c>
      <c r="BD170" s="174">
        <v>150000</v>
      </c>
      <c r="BE170" s="174">
        <v>150000</v>
      </c>
      <c r="BF170" s="174">
        <v>135000</v>
      </c>
      <c r="BK170" s="172" t="s">
        <v>283</v>
      </c>
    </row>
    <row r="171" spans="53:63" x14ac:dyDescent="0.3">
      <c r="BA171" s="173">
        <v>162</v>
      </c>
      <c r="BB171" s="174">
        <v>145000</v>
      </c>
      <c r="BC171" s="174">
        <v>135000</v>
      </c>
      <c r="BD171" s="174">
        <v>150000</v>
      </c>
      <c r="BE171" s="174">
        <v>150000</v>
      </c>
      <c r="BF171" s="174">
        <v>135000</v>
      </c>
      <c r="BK171" s="172" t="s">
        <v>283</v>
      </c>
    </row>
    <row r="172" spans="53:63" x14ac:dyDescent="0.3">
      <c r="BA172" s="173">
        <v>163</v>
      </c>
      <c r="BB172" s="174">
        <v>145000</v>
      </c>
      <c r="BC172" s="174">
        <v>135000</v>
      </c>
      <c r="BD172" s="174">
        <v>150000</v>
      </c>
      <c r="BE172" s="174">
        <v>150000</v>
      </c>
      <c r="BF172" s="174">
        <v>135000</v>
      </c>
      <c r="BK172" s="172" t="s">
        <v>283</v>
      </c>
    </row>
    <row r="173" spans="53:63" x14ac:dyDescent="0.3">
      <c r="BA173" s="173">
        <v>164</v>
      </c>
      <c r="BB173" s="174">
        <v>145000</v>
      </c>
      <c r="BC173" s="174">
        <v>135000</v>
      </c>
      <c r="BD173" s="174">
        <v>150000</v>
      </c>
      <c r="BE173" s="174">
        <v>150000</v>
      </c>
      <c r="BF173" s="174">
        <v>135000</v>
      </c>
      <c r="BK173" s="172" t="s">
        <v>283</v>
      </c>
    </row>
    <row r="174" spans="53:63" x14ac:dyDescent="0.3">
      <c r="BA174" s="173">
        <v>165</v>
      </c>
      <c r="BB174" s="174">
        <v>145000</v>
      </c>
      <c r="BC174" s="174">
        <v>135000</v>
      </c>
      <c r="BD174" s="174">
        <v>150000</v>
      </c>
      <c r="BE174" s="174">
        <v>150000</v>
      </c>
      <c r="BF174" s="174">
        <v>135000</v>
      </c>
      <c r="BK174" s="172" t="s">
        <v>283</v>
      </c>
    </row>
    <row r="175" spans="53:63" x14ac:dyDescent="0.3">
      <c r="BA175" s="173">
        <v>166</v>
      </c>
      <c r="BB175" s="174">
        <v>145000</v>
      </c>
      <c r="BC175" s="174">
        <v>135000</v>
      </c>
      <c r="BD175" s="174">
        <v>150000</v>
      </c>
      <c r="BE175" s="174">
        <v>150000</v>
      </c>
      <c r="BF175" s="174">
        <v>135000</v>
      </c>
      <c r="BK175" s="172" t="s">
        <v>283</v>
      </c>
    </row>
    <row r="176" spans="53:63" x14ac:dyDescent="0.3">
      <c r="BA176" s="173">
        <v>167</v>
      </c>
      <c r="BB176" s="174">
        <v>145000</v>
      </c>
      <c r="BC176" s="174">
        <v>135000</v>
      </c>
      <c r="BD176" s="174">
        <v>150000</v>
      </c>
      <c r="BE176" s="174">
        <v>150000</v>
      </c>
      <c r="BF176" s="174">
        <v>135000</v>
      </c>
      <c r="BK176" s="172" t="s">
        <v>283</v>
      </c>
    </row>
    <row r="177" spans="53:63" x14ac:dyDescent="0.3">
      <c r="BA177" s="173">
        <v>168</v>
      </c>
      <c r="BB177" s="174">
        <v>145000</v>
      </c>
      <c r="BC177" s="174">
        <v>135000</v>
      </c>
      <c r="BD177" s="174">
        <v>150000</v>
      </c>
      <c r="BE177" s="174">
        <v>150000</v>
      </c>
      <c r="BF177" s="174">
        <v>135000</v>
      </c>
      <c r="BK177" s="172" t="s">
        <v>283</v>
      </c>
    </row>
    <row r="178" spans="53:63" x14ac:dyDescent="0.3">
      <c r="BA178" s="173">
        <v>169</v>
      </c>
      <c r="BB178" s="174">
        <v>145000</v>
      </c>
      <c r="BC178" s="174">
        <v>135000</v>
      </c>
      <c r="BD178" s="174">
        <v>150000</v>
      </c>
      <c r="BE178" s="174">
        <v>150000</v>
      </c>
      <c r="BF178" s="174">
        <v>135000</v>
      </c>
      <c r="BK178" s="172" t="s">
        <v>283</v>
      </c>
    </row>
    <row r="179" spans="53:63" x14ac:dyDescent="0.3">
      <c r="BA179" s="173">
        <v>170</v>
      </c>
      <c r="BB179" s="174">
        <v>145000</v>
      </c>
      <c r="BC179" s="174">
        <v>135000</v>
      </c>
      <c r="BD179" s="174">
        <v>150000</v>
      </c>
      <c r="BE179" s="174">
        <v>150000</v>
      </c>
      <c r="BF179" s="174">
        <v>135000</v>
      </c>
      <c r="BK179" s="172" t="s">
        <v>283</v>
      </c>
    </row>
    <row r="180" spans="53:63" x14ac:dyDescent="0.3">
      <c r="BA180" s="173">
        <v>171</v>
      </c>
      <c r="BB180" s="174">
        <v>145000</v>
      </c>
      <c r="BC180" s="174">
        <v>135000</v>
      </c>
      <c r="BD180" s="174">
        <v>150000</v>
      </c>
      <c r="BE180" s="174">
        <v>150000</v>
      </c>
      <c r="BF180" s="174">
        <v>135000</v>
      </c>
      <c r="BK180" s="172" t="s">
        <v>283</v>
      </c>
    </row>
    <row r="181" spans="53:63" x14ac:dyDescent="0.3">
      <c r="BA181" s="173">
        <v>172</v>
      </c>
      <c r="BB181" s="174">
        <v>145000</v>
      </c>
      <c r="BC181" s="174">
        <v>135000</v>
      </c>
      <c r="BD181" s="174">
        <v>150000</v>
      </c>
      <c r="BE181" s="174">
        <v>150000</v>
      </c>
      <c r="BF181" s="174">
        <v>135000</v>
      </c>
      <c r="BK181" s="172" t="s">
        <v>283</v>
      </c>
    </row>
    <row r="182" spans="53:63" x14ac:dyDescent="0.3">
      <c r="BA182" s="173">
        <v>173</v>
      </c>
      <c r="BB182" s="174">
        <v>145000</v>
      </c>
      <c r="BC182" s="174">
        <v>135000</v>
      </c>
      <c r="BD182" s="174">
        <v>150000</v>
      </c>
      <c r="BE182" s="174">
        <v>150000</v>
      </c>
      <c r="BF182" s="174">
        <v>135000</v>
      </c>
      <c r="BK182" s="172" t="s">
        <v>283</v>
      </c>
    </row>
    <row r="183" spans="53:63" x14ac:dyDescent="0.3">
      <c r="BA183" s="173">
        <v>174</v>
      </c>
      <c r="BB183" s="174">
        <v>145000</v>
      </c>
      <c r="BC183" s="174">
        <v>135000</v>
      </c>
      <c r="BD183" s="174">
        <v>150000</v>
      </c>
      <c r="BE183" s="174">
        <v>150000</v>
      </c>
      <c r="BF183" s="174">
        <v>135000</v>
      </c>
      <c r="BK183" s="172" t="s">
        <v>283</v>
      </c>
    </row>
    <row r="184" spans="53:63" x14ac:dyDescent="0.3">
      <c r="BA184" s="173">
        <v>175</v>
      </c>
      <c r="BB184" s="174">
        <v>145000</v>
      </c>
      <c r="BC184" s="174">
        <v>135000</v>
      </c>
      <c r="BD184" s="174">
        <v>150000</v>
      </c>
      <c r="BE184" s="174">
        <v>150000</v>
      </c>
      <c r="BF184" s="174">
        <v>135000</v>
      </c>
      <c r="BK184" s="172" t="s">
        <v>283</v>
      </c>
    </row>
    <row r="185" spans="53:63" x14ac:dyDescent="0.3">
      <c r="BA185" s="173">
        <v>176</v>
      </c>
      <c r="BB185" s="174">
        <v>145000</v>
      </c>
      <c r="BC185" s="174">
        <v>135000</v>
      </c>
      <c r="BD185" s="174">
        <v>150000</v>
      </c>
      <c r="BE185" s="174">
        <v>150000</v>
      </c>
      <c r="BF185" s="174">
        <v>135000</v>
      </c>
      <c r="BK185" s="172" t="s">
        <v>283</v>
      </c>
    </row>
    <row r="186" spans="53:63" x14ac:dyDescent="0.3">
      <c r="BA186" s="173">
        <v>177</v>
      </c>
      <c r="BB186" s="174">
        <v>145000</v>
      </c>
      <c r="BC186" s="174">
        <v>135000</v>
      </c>
      <c r="BD186" s="174">
        <v>150000</v>
      </c>
      <c r="BE186" s="174">
        <v>150000</v>
      </c>
      <c r="BF186" s="174">
        <v>135000</v>
      </c>
      <c r="BK186" s="172" t="s">
        <v>283</v>
      </c>
    </row>
    <row r="187" spans="53:63" x14ac:dyDescent="0.3">
      <c r="BA187" s="173">
        <v>178</v>
      </c>
      <c r="BB187" s="174">
        <v>145000</v>
      </c>
      <c r="BC187" s="174">
        <v>135000</v>
      </c>
      <c r="BD187" s="174">
        <v>150000</v>
      </c>
      <c r="BE187" s="174">
        <v>150000</v>
      </c>
      <c r="BF187" s="174">
        <v>135000</v>
      </c>
      <c r="BK187" s="172" t="s">
        <v>283</v>
      </c>
    </row>
    <row r="188" spans="53:63" x14ac:dyDescent="0.3">
      <c r="BA188" s="173">
        <v>179</v>
      </c>
      <c r="BB188" s="174">
        <v>145000</v>
      </c>
      <c r="BC188" s="174">
        <v>135000</v>
      </c>
      <c r="BD188" s="174">
        <v>150000</v>
      </c>
      <c r="BE188" s="174">
        <v>150000</v>
      </c>
      <c r="BF188" s="174">
        <v>135000</v>
      </c>
      <c r="BK188" s="172" t="s">
        <v>283</v>
      </c>
    </row>
    <row r="189" spans="53:63" x14ac:dyDescent="0.3">
      <c r="BA189" s="173">
        <v>180</v>
      </c>
      <c r="BB189" s="174">
        <v>145000</v>
      </c>
      <c r="BC189" s="174">
        <v>135000</v>
      </c>
      <c r="BD189" s="174">
        <v>150000</v>
      </c>
      <c r="BE189" s="174">
        <v>150000</v>
      </c>
      <c r="BF189" s="174">
        <v>135000</v>
      </c>
      <c r="BK189" s="172" t="s">
        <v>283</v>
      </c>
    </row>
    <row r="190" spans="53:63" x14ac:dyDescent="0.3">
      <c r="BA190" s="173">
        <v>181</v>
      </c>
      <c r="BB190" s="174">
        <v>140000</v>
      </c>
      <c r="BC190" s="174">
        <v>135000</v>
      </c>
      <c r="BD190" s="174">
        <v>150000</v>
      </c>
      <c r="BE190" s="174">
        <v>150000</v>
      </c>
      <c r="BF190" s="174">
        <v>135000</v>
      </c>
      <c r="BK190" s="172" t="s">
        <v>283</v>
      </c>
    </row>
    <row r="191" spans="53:63" x14ac:dyDescent="0.3">
      <c r="BA191" s="173">
        <v>182</v>
      </c>
      <c r="BB191" s="174">
        <v>140000</v>
      </c>
      <c r="BC191" s="174">
        <v>135000</v>
      </c>
      <c r="BD191" s="174">
        <v>150000</v>
      </c>
      <c r="BE191" s="174">
        <v>150000</v>
      </c>
      <c r="BF191" s="174">
        <v>135000</v>
      </c>
      <c r="BK191" s="172" t="s">
        <v>283</v>
      </c>
    </row>
    <row r="192" spans="53:63" x14ac:dyDescent="0.3">
      <c r="BA192" s="173">
        <v>183</v>
      </c>
      <c r="BB192" s="174">
        <v>140000</v>
      </c>
      <c r="BC192" s="174">
        <v>135000</v>
      </c>
      <c r="BD192" s="174">
        <v>150000</v>
      </c>
      <c r="BE192" s="174">
        <v>150000</v>
      </c>
      <c r="BF192" s="174">
        <v>135000</v>
      </c>
      <c r="BK192" s="172" t="s">
        <v>283</v>
      </c>
    </row>
    <row r="193" spans="53:63" x14ac:dyDescent="0.3">
      <c r="BA193" s="173">
        <v>184</v>
      </c>
      <c r="BB193" s="174">
        <v>140000</v>
      </c>
      <c r="BC193" s="174">
        <v>135000</v>
      </c>
      <c r="BD193" s="174">
        <v>150000</v>
      </c>
      <c r="BE193" s="174">
        <v>150000</v>
      </c>
      <c r="BF193" s="174">
        <v>135000</v>
      </c>
      <c r="BK193" s="172" t="s">
        <v>283</v>
      </c>
    </row>
    <row r="194" spans="53:63" x14ac:dyDescent="0.3">
      <c r="BA194" s="173">
        <v>185</v>
      </c>
      <c r="BB194" s="174">
        <v>140000</v>
      </c>
      <c r="BC194" s="174">
        <v>135000</v>
      </c>
      <c r="BD194" s="174">
        <v>150000</v>
      </c>
      <c r="BE194" s="174">
        <v>150000</v>
      </c>
      <c r="BF194" s="174">
        <v>135000</v>
      </c>
      <c r="BK194" s="172" t="s">
        <v>283</v>
      </c>
    </row>
    <row r="195" spans="53:63" x14ac:dyDescent="0.3">
      <c r="BA195" s="173">
        <v>186</v>
      </c>
      <c r="BB195" s="174">
        <v>140000</v>
      </c>
      <c r="BC195" s="174">
        <v>135000</v>
      </c>
      <c r="BD195" s="174">
        <v>150000</v>
      </c>
      <c r="BE195" s="174">
        <v>150000</v>
      </c>
      <c r="BF195" s="174">
        <v>135000</v>
      </c>
      <c r="BK195" s="172" t="s">
        <v>283</v>
      </c>
    </row>
    <row r="196" spans="53:63" x14ac:dyDescent="0.3">
      <c r="BA196" s="173">
        <v>187</v>
      </c>
      <c r="BB196" s="174">
        <v>140000</v>
      </c>
      <c r="BC196" s="174">
        <v>135000</v>
      </c>
      <c r="BD196" s="174">
        <v>150000</v>
      </c>
      <c r="BE196" s="174">
        <v>150000</v>
      </c>
      <c r="BF196" s="174">
        <v>135000</v>
      </c>
      <c r="BK196" s="172" t="s">
        <v>283</v>
      </c>
    </row>
    <row r="197" spans="53:63" x14ac:dyDescent="0.3">
      <c r="BA197" s="173">
        <v>188</v>
      </c>
      <c r="BB197" s="174">
        <v>140000</v>
      </c>
      <c r="BC197" s="174">
        <v>135000</v>
      </c>
      <c r="BD197" s="174">
        <v>150000</v>
      </c>
      <c r="BE197" s="174">
        <v>150000</v>
      </c>
      <c r="BF197" s="174">
        <v>135000</v>
      </c>
      <c r="BK197" s="172" t="s">
        <v>283</v>
      </c>
    </row>
    <row r="198" spans="53:63" x14ac:dyDescent="0.3">
      <c r="BA198" s="173">
        <v>189</v>
      </c>
      <c r="BB198" s="174">
        <v>140000</v>
      </c>
      <c r="BC198" s="174">
        <v>135000</v>
      </c>
      <c r="BD198" s="174">
        <v>150000</v>
      </c>
      <c r="BE198" s="174">
        <v>150000</v>
      </c>
      <c r="BF198" s="174">
        <v>135000</v>
      </c>
      <c r="BK198" s="172" t="s">
        <v>283</v>
      </c>
    </row>
    <row r="199" spans="53:63" x14ac:dyDescent="0.3">
      <c r="BA199" s="173">
        <v>190</v>
      </c>
      <c r="BB199" s="174">
        <v>140000</v>
      </c>
      <c r="BC199" s="174">
        <v>135000</v>
      </c>
      <c r="BD199" s="174">
        <v>150000</v>
      </c>
      <c r="BE199" s="174">
        <v>150000</v>
      </c>
      <c r="BF199" s="174">
        <v>135000</v>
      </c>
      <c r="BK199" s="172" t="s">
        <v>283</v>
      </c>
    </row>
    <row r="200" spans="53:63" x14ac:dyDescent="0.3">
      <c r="BA200" s="173">
        <v>191</v>
      </c>
      <c r="BB200" s="174">
        <v>140000</v>
      </c>
      <c r="BC200" s="174">
        <v>135000</v>
      </c>
      <c r="BD200" s="174">
        <v>150000</v>
      </c>
      <c r="BE200" s="174">
        <v>150000</v>
      </c>
      <c r="BF200" s="174">
        <v>135000</v>
      </c>
      <c r="BK200" s="172" t="s">
        <v>283</v>
      </c>
    </row>
    <row r="201" spans="53:63" x14ac:dyDescent="0.3">
      <c r="BA201" s="173">
        <v>192</v>
      </c>
      <c r="BB201" s="174">
        <v>140000</v>
      </c>
      <c r="BC201" s="174">
        <v>135000</v>
      </c>
      <c r="BD201" s="174">
        <v>150000</v>
      </c>
      <c r="BE201" s="174">
        <v>150000</v>
      </c>
      <c r="BF201" s="174">
        <v>135000</v>
      </c>
      <c r="BK201" s="172" t="s">
        <v>283</v>
      </c>
    </row>
    <row r="202" spans="53:63" x14ac:dyDescent="0.3">
      <c r="BA202" s="173">
        <v>193</v>
      </c>
      <c r="BB202" s="174">
        <v>140000</v>
      </c>
      <c r="BC202" s="174">
        <v>135000</v>
      </c>
      <c r="BD202" s="174">
        <v>150000</v>
      </c>
      <c r="BE202" s="174">
        <v>150000</v>
      </c>
      <c r="BF202" s="174">
        <v>135000</v>
      </c>
      <c r="BK202" s="172" t="s">
        <v>283</v>
      </c>
    </row>
    <row r="203" spans="53:63" x14ac:dyDescent="0.3">
      <c r="BA203" s="173">
        <v>194</v>
      </c>
      <c r="BB203" s="174">
        <v>140000</v>
      </c>
      <c r="BC203" s="174">
        <v>135000</v>
      </c>
      <c r="BD203" s="174">
        <v>150000</v>
      </c>
      <c r="BE203" s="174">
        <v>150000</v>
      </c>
      <c r="BF203" s="174">
        <v>135000</v>
      </c>
      <c r="BK203" s="172" t="s">
        <v>283</v>
      </c>
    </row>
    <row r="204" spans="53:63" x14ac:dyDescent="0.3">
      <c r="BA204" s="173">
        <v>195</v>
      </c>
      <c r="BB204" s="174">
        <v>140000</v>
      </c>
      <c r="BC204" s="174">
        <v>135000</v>
      </c>
      <c r="BD204" s="174">
        <v>150000</v>
      </c>
      <c r="BE204" s="174">
        <v>150000</v>
      </c>
      <c r="BF204" s="174">
        <v>135000</v>
      </c>
      <c r="BK204" s="172" t="s">
        <v>283</v>
      </c>
    </row>
    <row r="205" spans="53:63" x14ac:dyDescent="0.3">
      <c r="BA205" s="173">
        <v>196</v>
      </c>
      <c r="BB205" s="174">
        <v>140000</v>
      </c>
      <c r="BC205" s="174">
        <v>135000</v>
      </c>
      <c r="BD205" s="174">
        <v>150000</v>
      </c>
      <c r="BE205" s="174">
        <v>150000</v>
      </c>
      <c r="BF205" s="174">
        <v>135000</v>
      </c>
      <c r="BK205" s="172" t="s">
        <v>283</v>
      </c>
    </row>
    <row r="206" spans="53:63" x14ac:dyDescent="0.3">
      <c r="BA206" s="173">
        <v>197</v>
      </c>
      <c r="BB206" s="174">
        <v>140000</v>
      </c>
      <c r="BC206" s="174">
        <v>135000</v>
      </c>
      <c r="BD206" s="174">
        <v>150000</v>
      </c>
      <c r="BE206" s="174">
        <v>150000</v>
      </c>
      <c r="BF206" s="174">
        <v>135000</v>
      </c>
      <c r="BK206" s="172" t="s">
        <v>283</v>
      </c>
    </row>
    <row r="207" spans="53:63" x14ac:dyDescent="0.3">
      <c r="BA207" s="173">
        <v>198</v>
      </c>
      <c r="BB207" s="174">
        <v>140000</v>
      </c>
      <c r="BC207" s="174">
        <v>135000</v>
      </c>
      <c r="BD207" s="174">
        <v>150000</v>
      </c>
      <c r="BE207" s="174">
        <v>150000</v>
      </c>
      <c r="BF207" s="174">
        <v>135000</v>
      </c>
      <c r="BK207" s="172" t="s">
        <v>283</v>
      </c>
    </row>
    <row r="208" spans="53:63" x14ac:dyDescent="0.3">
      <c r="BA208" s="173">
        <v>199</v>
      </c>
      <c r="BB208" s="174">
        <v>140000</v>
      </c>
      <c r="BC208" s="174">
        <v>135000</v>
      </c>
      <c r="BD208" s="174">
        <v>150000</v>
      </c>
      <c r="BE208" s="174">
        <v>150000</v>
      </c>
      <c r="BF208" s="174">
        <v>135000</v>
      </c>
      <c r="BK208" s="172" t="s">
        <v>283</v>
      </c>
    </row>
    <row r="209" spans="53:63" x14ac:dyDescent="0.3">
      <c r="BA209" s="173">
        <v>200</v>
      </c>
      <c r="BB209" s="174">
        <v>140000</v>
      </c>
      <c r="BC209" s="174">
        <v>126000</v>
      </c>
      <c r="BD209" s="174">
        <v>140000</v>
      </c>
      <c r="BE209" s="174">
        <v>150000</v>
      </c>
      <c r="BF209" s="174">
        <v>126000</v>
      </c>
      <c r="BK209" s="172" t="s">
        <v>283</v>
      </c>
    </row>
    <row r="210" spans="53:63" x14ac:dyDescent="0.3">
      <c r="BA210" s="173">
        <v>201</v>
      </c>
      <c r="BB210" s="174">
        <v>135000</v>
      </c>
      <c r="BC210" s="174">
        <v>126000</v>
      </c>
      <c r="BD210" s="174">
        <v>140000</v>
      </c>
      <c r="BE210" s="174">
        <v>130000</v>
      </c>
      <c r="BF210" s="174">
        <v>126000</v>
      </c>
      <c r="BK210" s="172" t="s">
        <v>284</v>
      </c>
    </row>
    <row r="211" spans="53:63" x14ac:dyDescent="0.3">
      <c r="BA211" s="173">
        <v>202</v>
      </c>
      <c r="BB211" s="174">
        <v>135000</v>
      </c>
      <c r="BC211" s="174">
        <v>126000</v>
      </c>
      <c r="BD211" s="174">
        <v>140000</v>
      </c>
      <c r="BE211" s="174">
        <v>130000</v>
      </c>
      <c r="BF211" s="174">
        <v>126000</v>
      </c>
      <c r="BK211" s="172" t="s">
        <v>284</v>
      </c>
    </row>
    <row r="212" spans="53:63" x14ac:dyDescent="0.3">
      <c r="BA212" s="173">
        <v>203</v>
      </c>
      <c r="BB212" s="174">
        <v>135000</v>
      </c>
      <c r="BC212" s="174">
        <v>126000</v>
      </c>
      <c r="BD212" s="174">
        <v>140000</v>
      </c>
      <c r="BE212" s="174">
        <v>130000</v>
      </c>
      <c r="BF212" s="174">
        <v>126000</v>
      </c>
      <c r="BK212" s="172" t="s">
        <v>284</v>
      </c>
    </row>
    <row r="213" spans="53:63" x14ac:dyDescent="0.3">
      <c r="BA213" s="173">
        <v>204</v>
      </c>
      <c r="BB213" s="174">
        <v>135000</v>
      </c>
      <c r="BC213" s="174">
        <v>126000</v>
      </c>
      <c r="BD213" s="174">
        <v>140000</v>
      </c>
      <c r="BE213" s="174">
        <v>130000</v>
      </c>
      <c r="BF213" s="174">
        <v>126000</v>
      </c>
      <c r="BK213" s="172" t="s">
        <v>284</v>
      </c>
    </row>
    <row r="214" spans="53:63" x14ac:dyDescent="0.3">
      <c r="BA214" s="173">
        <v>205</v>
      </c>
      <c r="BB214" s="174">
        <v>135000</v>
      </c>
      <c r="BC214" s="174">
        <v>126000</v>
      </c>
      <c r="BD214" s="174">
        <v>140000</v>
      </c>
      <c r="BE214" s="174">
        <v>130000</v>
      </c>
      <c r="BF214" s="174">
        <v>126000</v>
      </c>
      <c r="BK214" s="172" t="s">
        <v>284</v>
      </c>
    </row>
    <row r="215" spans="53:63" x14ac:dyDescent="0.3">
      <c r="BA215" s="173">
        <v>206</v>
      </c>
      <c r="BB215" s="174">
        <v>135000</v>
      </c>
      <c r="BC215" s="174">
        <v>126000</v>
      </c>
      <c r="BD215" s="174">
        <v>140000</v>
      </c>
      <c r="BE215" s="174">
        <v>130000</v>
      </c>
      <c r="BF215" s="174">
        <v>126000</v>
      </c>
      <c r="BK215" s="172" t="s">
        <v>284</v>
      </c>
    </row>
    <row r="216" spans="53:63" x14ac:dyDescent="0.3">
      <c r="BA216" s="173">
        <v>207</v>
      </c>
      <c r="BB216" s="174">
        <v>135000</v>
      </c>
      <c r="BC216" s="174">
        <v>126000</v>
      </c>
      <c r="BD216" s="174">
        <v>140000</v>
      </c>
      <c r="BE216" s="174">
        <v>130000</v>
      </c>
      <c r="BF216" s="174">
        <v>126000</v>
      </c>
      <c r="BK216" s="172" t="s">
        <v>284</v>
      </c>
    </row>
    <row r="217" spans="53:63" x14ac:dyDescent="0.3">
      <c r="BA217" s="173">
        <v>208</v>
      </c>
      <c r="BB217" s="174">
        <v>135000</v>
      </c>
      <c r="BC217" s="174">
        <v>126000</v>
      </c>
      <c r="BD217" s="174">
        <v>140000</v>
      </c>
      <c r="BE217" s="174">
        <v>130000</v>
      </c>
      <c r="BF217" s="174">
        <v>126000</v>
      </c>
      <c r="BK217" s="172" t="s">
        <v>284</v>
      </c>
    </row>
    <row r="218" spans="53:63" x14ac:dyDescent="0.3">
      <c r="BA218" s="173">
        <v>209</v>
      </c>
      <c r="BB218" s="174">
        <v>135000</v>
      </c>
      <c r="BC218" s="174">
        <v>126000</v>
      </c>
      <c r="BD218" s="174">
        <v>140000</v>
      </c>
      <c r="BE218" s="174">
        <v>130000</v>
      </c>
      <c r="BF218" s="174">
        <v>126000</v>
      </c>
      <c r="BK218" s="172" t="s">
        <v>284</v>
      </c>
    </row>
    <row r="219" spans="53:63" x14ac:dyDescent="0.3">
      <c r="BA219" s="173">
        <v>210</v>
      </c>
      <c r="BB219" s="174">
        <v>135000</v>
      </c>
      <c r="BC219" s="174">
        <v>126000</v>
      </c>
      <c r="BD219" s="174">
        <v>140000</v>
      </c>
      <c r="BE219" s="174">
        <v>130000</v>
      </c>
      <c r="BF219" s="174">
        <v>126000</v>
      </c>
      <c r="BK219" s="172" t="s">
        <v>284</v>
      </c>
    </row>
    <row r="220" spans="53:63" x14ac:dyDescent="0.3">
      <c r="BA220" s="173">
        <v>211</v>
      </c>
      <c r="BB220" s="174">
        <v>135000</v>
      </c>
      <c r="BC220" s="174">
        <v>126000</v>
      </c>
      <c r="BD220" s="174">
        <v>140000</v>
      </c>
      <c r="BE220" s="174">
        <v>130000</v>
      </c>
      <c r="BF220" s="174">
        <v>126000</v>
      </c>
      <c r="BK220" s="172" t="s">
        <v>284</v>
      </c>
    </row>
    <row r="221" spans="53:63" x14ac:dyDescent="0.3">
      <c r="BA221" s="173">
        <v>212</v>
      </c>
      <c r="BB221" s="174">
        <v>135000</v>
      </c>
      <c r="BC221" s="174">
        <v>126000</v>
      </c>
      <c r="BD221" s="174">
        <v>140000</v>
      </c>
      <c r="BE221" s="174">
        <v>130000</v>
      </c>
      <c r="BF221" s="174">
        <v>126000</v>
      </c>
      <c r="BK221" s="172" t="s">
        <v>284</v>
      </c>
    </row>
    <row r="222" spans="53:63" x14ac:dyDescent="0.3">
      <c r="BA222" s="173">
        <v>213</v>
      </c>
      <c r="BB222" s="174">
        <v>135000</v>
      </c>
      <c r="BC222" s="174">
        <v>126000</v>
      </c>
      <c r="BD222" s="174">
        <v>140000</v>
      </c>
      <c r="BE222" s="174">
        <v>130000</v>
      </c>
      <c r="BF222" s="174">
        <v>126000</v>
      </c>
      <c r="BK222" s="172" t="s">
        <v>284</v>
      </c>
    </row>
    <row r="223" spans="53:63" x14ac:dyDescent="0.3">
      <c r="BA223" s="173">
        <v>214</v>
      </c>
      <c r="BB223" s="174">
        <v>135000</v>
      </c>
      <c r="BC223" s="174">
        <v>126000</v>
      </c>
      <c r="BD223" s="174">
        <v>140000</v>
      </c>
      <c r="BE223" s="174">
        <v>130000</v>
      </c>
      <c r="BF223" s="174">
        <v>126000</v>
      </c>
      <c r="BK223" s="172" t="s">
        <v>284</v>
      </c>
    </row>
    <row r="224" spans="53:63" x14ac:dyDescent="0.3">
      <c r="BA224" s="173">
        <v>215</v>
      </c>
      <c r="BB224" s="174">
        <v>135000</v>
      </c>
      <c r="BC224" s="174">
        <v>126000</v>
      </c>
      <c r="BD224" s="174">
        <v>140000</v>
      </c>
      <c r="BE224" s="174">
        <v>130000</v>
      </c>
      <c r="BF224" s="174">
        <v>126000</v>
      </c>
      <c r="BK224" s="172" t="s">
        <v>284</v>
      </c>
    </row>
    <row r="225" spans="53:63" x14ac:dyDescent="0.3">
      <c r="BA225" s="173">
        <v>216</v>
      </c>
      <c r="BB225" s="174">
        <v>135000</v>
      </c>
      <c r="BC225" s="174">
        <v>126000</v>
      </c>
      <c r="BD225" s="174">
        <v>140000</v>
      </c>
      <c r="BE225" s="174">
        <v>130000</v>
      </c>
      <c r="BF225" s="174">
        <v>126000</v>
      </c>
      <c r="BK225" s="172" t="s">
        <v>284</v>
      </c>
    </row>
    <row r="226" spans="53:63" x14ac:dyDescent="0.3">
      <c r="BA226" s="173">
        <v>217</v>
      </c>
      <c r="BB226" s="174">
        <v>135000</v>
      </c>
      <c r="BC226" s="174">
        <v>126000</v>
      </c>
      <c r="BD226" s="174">
        <v>140000</v>
      </c>
      <c r="BE226" s="174">
        <v>130000</v>
      </c>
      <c r="BF226" s="174">
        <v>126000</v>
      </c>
      <c r="BK226" s="172" t="s">
        <v>284</v>
      </c>
    </row>
    <row r="227" spans="53:63" x14ac:dyDescent="0.3">
      <c r="BA227" s="173">
        <v>218</v>
      </c>
      <c r="BB227" s="174">
        <v>135000</v>
      </c>
      <c r="BC227" s="174">
        <v>126000</v>
      </c>
      <c r="BD227" s="174">
        <v>140000</v>
      </c>
      <c r="BE227" s="174">
        <v>130000</v>
      </c>
      <c r="BF227" s="174">
        <v>126000</v>
      </c>
      <c r="BK227" s="172" t="s">
        <v>284</v>
      </c>
    </row>
    <row r="228" spans="53:63" x14ac:dyDescent="0.3">
      <c r="BA228" s="173">
        <v>219</v>
      </c>
      <c r="BB228" s="174">
        <v>135000</v>
      </c>
      <c r="BC228" s="174">
        <v>126000</v>
      </c>
      <c r="BD228" s="174">
        <v>140000</v>
      </c>
      <c r="BE228" s="174">
        <v>130000</v>
      </c>
      <c r="BF228" s="174">
        <v>126000</v>
      </c>
      <c r="BK228" s="172" t="s">
        <v>284</v>
      </c>
    </row>
    <row r="229" spans="53:63" x14ac:dyDescent="0.3">
      <c r="BA229" s="173">
        <v>220</v>
      </c>
      <c r="BB229" s="174">
        <v>135000</v>
      </c>
      <c r="BC229" s="174">
        <v>126000</v>
      </c>
      <c r="BD229" s="174">
        <v>140000</v>
      </c>
      <c r="BE229" s="174">
        <v>130000</v>
      </c>
      <c r="BF229" s="174">
        <v>126000</v>
      </c>
      <c r="BK229" s="172" t="s">
        <v>284</v>
      </c>
    </row>
    <row r="230" spans="53:63" x14ac:dyDescent="0.3">
      <c r="BA230" s="173">
        <v>221</v>
      </c>
      <c r="BB230" s="174">
        <v>135000</v>
      </c>
      <c r="BC230" s="174">
        <v>126000</v>
      </c>
      <c r="BD230" s="174">
        <v>140000</v>
      </c>
      <c r="BE230" s="174">
        <v>130000</v>
      </c>
      <c r="BF230" s="174">
        <v>126000</v>
      </c>
      <c r="BK230" s="172" t="s">
        <v>284</v>
      </c>
    </row>
    <row r="231" spans="53:63" x14ac:dyDescent="0.3">
      <c r="BA231" s="173">
        <v>222</v>
      </c>
      <c r="BB231" s="174">
        <v>135000</v>
      </c>
      <c r="BC231" s="174">
        <v>126000</v>
      </c>
      <c r="BD231" s="174">
        <v>140000</v>
      </c>
      <c r="BE231" s="174">
        <v>130000</v>
      </c>
      <c r="BF231" s="174">
        <v>126000</v>
      </c>
      <c r="BK231" s="172" t="s">
        <v>284</v>
      </c>
    </row>
    <row r="232" spans="53:63" x14ac:dyDescent="0.3">
      <c r="BA232" s="173">
        <v>223</v>
      </c>
      <c r="BB232" s="174">
        <v>135000</v>
      </c>
      <c r="BC232" s="174">
        <v>126000</v>
      </c>
      <c r="BD232" s="174">
        <v>140000</v>
      </c>
      <c r="BE232" s="174">
        <v>130000</v>
      </c>
      <c r="BF232" s="174">
        <v>126000</v>
      </c>
      <c r="BK232" s="172" t="s">
        <v>284</v>
      </c>
    </row>
    <row r="233" spans="53:63" x14ac:dyDescent="0.3">
      <c r="BA233" s="173">
        <v>224</v>
      </c>
      <c r="BB233" s="174">
        <v>135000</v>
      </c>
      <c r="BC233" s="174">
        <v>126000</v>
      </c>
      <c r="BD233" s="174">
        <v>140000</v>
      </c>
      <c r="BE233" s="174">
        <v>130000</v>
      </c>
      <c r="BF233" s="174">
        <v>126000</v>
      </c>
      <c r="BK233" s="172" t="s">
        <v>284</v>
      </c>
    </row>
    <row r="234" spans="53:63" x14ac:dyDescent="0.3">
      <c r="BA234" s="173">
        <v>225</v>
      </c>
      <c r="BB234" s="174">
        <v>135000</v>
      </c>
      <c r="BC234" s="174">
        <v>126000</v>
      </c>
      <c r="BD234" s="174">
        <v>140000</v>
      </c>
      <c r="BE234" s="174">
        <v>130000</v>
      </c>
      <c r="BF234" s="174">
        <v>126000</v>
      </c>
      <c r="BK234" s="172" t="s">
        <v>284</v>
      </c>
    </row>
    <row r="235" spans="53:63" x14ac:dyDescent="0.3">
      <c r="BA235" s="173">
        <v>226</v>
      </c>
      <c r="BB235" s="174">
        <v>135000</v>
      </c>
      <c r="BC235" s="174">
        <v>126000</v>
      </c>
      <c r="BD235" s="174">
        <v>140000</v>
      </c>
      <c r="BE235" s="174">
        <v>130000</v>
      </c>
      <c r="BF235" s="174">
        <v>126000</v>
      </c>
      <c r="BK235" s="172" t="s">
        <v>284</v>
      </c>
    </row>
    <row r="236" spans="53:63" x14ac:dyDescent="0.3">
      <c r="BA236" s="173">
        <v>227</v>
      </c>
      <c r="BB236" s="174">
        <v>135000</v>
      </c>
      <c r="BC236" s="174">
        <v>126000</v>
      </c>
      <c r="BD236" s="174">
        <v>140000</v>
      </c>
      <c r="BE236" s="174">
        <v>130000</v>
      </c>
      <c r="BF236" s="174">
        <v>126000</v>
      </c>
      <c r="BK236" s="172" t="s">
        <v>284</v>
      </c>
    </row>
    <row r="237" spans="53:63" x14ac:dyDescent="0.3">
      <c r="BA237" s="173">
        <v>228</v>
      </c>
      <c r="BB237" s="174">
        <v>135000</v>
      </c>
      <c r="BC237" s="174">
        <v>126000</v>
      </c>
      <c r="BD237" s="174">
        <v>140000</v>
      </c>
      <c r="BE237" s="174">
        <v>130000</v>
      </c>
      <c r="BF237" s="174">
        <v>126000</v>
      </c>
      <c r="BK237" s="172" t="s">
        <v>284</v>
      </c>
    </row>
    <row r="238" spans="53:63" x14ac:dyDescent="0.3">
      <c r="BA238" s="173">
        <v>229</v>
      </c>
      <c r="BB238" s="174">
        <v>135000</v>
      </c>
      <c r="BC238" s="174">
        <v>126000</v>
      </c>
      <c r="BD238" s="174">
        <v>140000</v>
      </c>
      <c r="BE238" s="174">
        <v>130000</v>
      </c>
      <c r="BF238" s="174">
        <v>126000</v>
      </c>
      <c r="BK238" s="172" t="s">
        <v>284</v>
      </c>
    </row>
    <row r="239" spans="53:63" x14ac:dyDescent="0.3">
      <c r="BA239" s="173">
        <v>230</v>
      </c>
      <c r="BB239" s="174">
        <v>135000</v>
      </c>
      <c r="BC239" s="174">
        <v>126000</v>
      </c>
      <c r="BD239" s="174">
        <v>140000</v>
      </c>
      <c r="BE239" s="174">
        <v>130000</v>
      </c>
      <c r="BF239" s="174">
        <v>126000</v>
      </c>
      <c r="BK239" s="172" t="s">
        <v>284</v>
      </c>
    </row>
    <row r="240" spans="53:63" x14ac:dyDescent="0.3">
      <c r="BA240" s="173">
        <v>231</v>
      </c>
      <c r="BB240" s="174">
        <v>135000</v>
      </c>
      <c r="BC240" s="174">
        <v>126000</v>
      </c>
      <c r="BD240" s="174">
        <v>140000</v>
      </c>
      <c r="BE240" s="174">
        <v>130000</v>
      </c>
      <c r="BF240" s="174">
        <v>126000</v>
      </c>
      <c r="BK240" s="172" t="s">
        <v>284</v>
      </c>
    </row>
    <row r="241" spans="53:63" x14ac:dyDescent="0.3">
      <c r="BA241" s="173">
        <v>232</v>
      </c>
      <c r="BB241" s="174">
        <v>135000</v>
      </c>
      <c r="BC241" s="174">
        <v>126000</v>
      </c>
      <c r="BD241" s="174">
        <v>140000</v>
      </c>
      <c r="BE241" s="174">
        <v>130000</v>
      </c>
      <c r="BF241" s="174">
        <v>126000</v>
      </c>
      <c r="BK241" s="172" t="s">
        <v>284</v>
      </c>
    </row>
    <row r="242" spans="53:63" x14ac:dyDescent="0.3">
      <c r="BA242" s="173">
        <v>233</v>
      </c>
      <c r="BB242" s="174">
        <v>135000</v>
      </c>
      <c r="BC242" s="174">
        <v>126000</v>
      </c>
      <c r="BD242" s="174">
        <v>140000</v>
      </c>
      <c r="BE242" s="174">
        <v>130000</v>
      </c>
      <c r="BF242" s="174">
        <v>126000</v>
      </c>
      <c r="BK242" s="172" t="s">
        <v>284</v>
      </c>
    </row>
    <row r="243" spans="53:63" x14ac:dyDescent="0.3">
      <c r="BA243" s="173">
        <v>234</v>
      </c>
      <c r="BB243" s="174">
        <v>135000</v>
      </c>
      <c r="BC243" s="174">
        <v>126000</v>
      </c>
      <c r="BD243" s="174">
        <v>140000</v>
      </c>
      <c r="BE243" s="174">
        <v>130000</v>
      </c>
      <c r="BF243" s="174">
        <v>126000</v>
      </c>
      <c r="BK243" s="172" t="s">
        <v>284</v>
      </c>
    </row>
    <row r="244" spans="53:63" x14ac:dyDescent="0.3">
      <c r="BA244" s="173">
        <v>235</v>
      </c>
      <c r="BB244" s="174">
        <v>135000</v>
      </c>
      <c r="BC244" s="174">
        <v>126000</v>
      </c>
      <c r="BD244" s="174">
        <v>140000</v>
      </c>
      <c r="BE244" s="174">
        <v>130000</v>
      </c>
      <c r="BF244" s="174">
        <v>126000</v>
      </c>
      <c r="BK244" s="172" t="s">
        <v>284</v>
      </c>
    </row>
    <row r="245" spans="53:63" x14ac:dyDescent="0.3">
      <c r="BA245" s="173">
        <v>236</v>
      </c>
      <c r="BB245" s="174">
        <v>135000</v>
      </c>
      <c r="BC245" s="174">
        <v>126000</v>
      </c>
      <c r="BD245" s="174">
        <v>140000</v>
      </c>
      <c r="BE245" s="174">
        <v>130000</v>
      </c>
      <c r="BF245" s="174">
        <v>126000</v>
      </c>
      <c r="BK245" s="172" t="s">
        <v>284</v>
      </c>
    </row>
    <row r="246" spans="53:63" x14ac:dyDescent="0.3">
      <c r="BA246" s="173">
        <v>237</v>
      </c>
      <c r="BB246" s="174">
        <v>135000</v>
      </c>
      <c r="BC246" s="174">
        <v>126000</v>
      </c>
      <c r="BD246" s="174">
        <v>140000</v>
      </c>
      <c r="BE246" s="174">
        <v>130000</v>
      </c>
      <c r="BF246" s="174">
        <v>126000</v>
      </c>
      <c r="BK246" s="172" t="s">
        <v>284</v>
      </c>
    </row>
    <row r="247" spans="53:63" x14ac:dyDescent="0.3">
      <c r="BA247" s="173">
        <v>238</v>
      </c>
      <c r="BB247" s="174">
        <v>135000</v>
      </c>
      <c r="BC247" s="174">
        <v>126000</v>
      </c>
      <c r="BD247" s="174">
        <v>140000</v>
      </c>
      <c r="BE247" s="174">
        <v>130000</v>
      </c>
      <c r="BF247" s="174">
        <v>126000</v>
      </c>
      <c r="BK247" s="172" t="s">
        <v>284</v>
      </c>
    </row>
    <row r="248" spans="53:63" x14ac:dyDescent="0.3">
      <c r="BA248" s="173">
        <v>239</v>
      </c>
      <c r="BB248" s="174">
        <v>135000</v>
      </c>
      <c r="BC248" s="174">
        <v>126000</v>
      </c>
      <c r="BD248" s="174">
        <v>140000</v>
      </c>
      <c r="BE248" s="174">
        <v>130000</v>
      </c>
      <c r="BF248" s="174">
        <v>126000</v>
      </c>
      <c r="BK248" s="172" t="s">
        <v>284</v>
      </c>
    </row>
    <row r="249" spans="53:63" x14ac:dyDescent="0.3">
      <c r="BA249" s="173">
        <v>240</v>
      </c>
      <c r="BB249" s="174">
        <v>135000</v>
      </c>
      <c r="BC249" s="174">
        <v>126000</v>
      </c>
      <c r="BD249" s="174">
        <v>140000</v>
      </c>
      <c r="BE249" s="174">
        <v>130000</v>
      </c>
      <c r="BF249" s="174">
        <v>126000</v>
      </c>
      <c r="BK249" s="172" t="s">
        <v>284</v>
      </c>
    </row>
    <row r="250" spans="53:63" x14ac:dyDescent="0.3">
      <c r="BA250" s="173">
        <v>241</v>
      </c>
      <c r="BB250" s="174">
        <v>135000</v>
      </c>
      <c r="BC250" s="174">
        <v>126000</v>
      </c>
      <c r="BD250" s="174">
        <v>140000</v>
      </c>
      <c r="BE250" s="174">
        <v>130000</v>
      </c>
      <c r="BF250" s="174">
        <v>126000</v>
      </c>
      <c r="BK250" s="172" t="s">
        <v>284</v>
      </c>
    </row>
    <row r="251" spans="53:63" x14ac:dyDescent="0.3">
      <c r="BA251" s="173">
        <v>242</v>
      </c>
      <c r="BB251" s="174">
        <v>135000</v>
      </c>
      <c r="BC251" s="174">
        <v>126000</v>
      </c>
      <c r="BD251" s="174">
        <v>140000</v>
      </c>
      <c r="BE251" s="174">
        <v>130000</v>
      </c>
      <c r="BF251" s="174">
        <v>126000</v>
      </c>
      <c r="BK251" s="172" t="s">
        <v>284</v>
      </c>
    </row>
    <row r="252" spans="53:63" x14ac:dyDescent="0.3">
      <c r="BA252" s="173">
        <v>243</v>
      </c>
      <c r="BB252" s="174">
        <v>135000</v>
      </c>
      <c r="BC252" s="174">
        <v>126000</v>
      </c>
      <c r="BD252" s="174">
        <v>140000</v>
      </c>
      <c r="BE252" s="174">
        <v>130000</v>
      </c>
      <c r="BF252" s="174">
        <v>126000</v>
      </c>
      <c r="BK252" s="172" t="s">
        <v>284</v>
      </c>
    </row>
    <row r="253" spans="53:63" x14ac:dyDescent="0.3">
      <c r="BA253" s="173">
        <v>244</v>
      </c>
      <c r="BB253" s="174">
        <v>135000</v>
      </c>
      <c r="BC253" s="174">
        <v>126000</v>
      </c>
      <c r="BD253" s="174">
        <v>140000</v>
      </c>
      <c r="BE253" s="174">
        <v>130000</v>
      </c>
      <c r="BF253" s="174">
        <v>126000</v>
      </c>
      <c r="BK253" s="172" t="s">
        <v>284</v>
      </c>
    </row>
    <row r="254" spans="53:63" x14ac:dyDescent="0.3">
      <c r="BA254" s="173">
        <v>245</v>
      </c>
      <c r="BB254" s="174">
        <v>135000</v>
      </c>
      <c r="BC254" s="174">
        <v>126000</v>
      </c>
      <c r="BD254" s="174">
        <v>140000</v>
      </c>
      <c r="BE254" s="174">
        <v>130000</v>
      </c>
      <c r="BF254" s="174">
        <v>126000</v>
      </c>
      <c r="BK254" s="172" t="s">
        <v>284</v>
      </c>
    </row>
    <row r="255" spans="53:63" x14ac:dyDescent="0.3">
      <c r="BA255" s="173">
        <v>246</v>
      </c>
      <c r="BB255" s="174">
        <v>135000</v>
      </c>
      <c r="BC255" s="174">
        <v>126000</v>
      </c>
      <c r="BD255" s="174">
        <v>140000</v>
      </c>
      <c r="BE255" s="174">
        <v>130000</v>
      </c>
      <c r="BF255" s="174">
        <v>126000</v>
      </c>
      <c r="BK255" s="172" t="s">
        <v>284</v>
      </c>
    </row>
    <row r="256" spans="53:63" x14ac:dyDescent="0.3">
      <c r="BA256" s="173">
        <v>247</v>
      </c>
      <c r="BB256" s="174">
        <v>135000</v>
      </c>
      <c r="BC256" s="174">
        <v>126000</v>
      </c>
      <c r="BD256" s="174">
        <v>140000</v>
      </c>
      <c r="BE256" s="174">
        <v>130000</v>
      </c>
      <c r="BF256" s="174">
        <v>126000</v>
      </c>
      <c r="BK256" s="172" t="s">
        <v>284</v>
      </c>
    </row>
    <row r="257" spans="53:63" x14ac:dyDescent="0.3">
      <c r="BA257" s="173">
        <v>248</v>
      </c>
      <c r="BB257" s="174">
        <v>135000</v>
      </c>
      <c r="BC257" s="174">
        <v>126000</v>
      </c>
      <c r="BD257" s="174">
        <v>140000</v>
      </c>
      <c r="BE257" s="174">
        <v>130000</v>
      </c>
      <c r="BF257" s="174">
        <v>126000</v>
      </c>
      <c r="BK257" s="172" t="s">
        <v>284</v>
      </c>
    </row>
    <row r="258" spans="53:63" x14ac:dyDescent="0.3">
      <c r="BA258" s="173">
        <v>249</v>
      </c>
      <c r="BB258" s="174">
        <v>135000</v>
      </c>
      <c r="BC258" s="174">
        <v>126000</v>
      </c>
      <c r="BD258" s="174">
        <v>140000</v>
      </c>
      <c r="BE258" s="174">
        <v>130000</v>
      </c>
      <c r="BF258" s="174">
        <v>126000</v>
      </c>
      <c r="BK258" s="172" t="s">
        <v>284</v>
      </c>
    </row>
    <row r="259" spans="53:63" x14ac:dyDescent="0.3">
      <c r="BA259" s="173">
        <v>250</v>
      </c>
      <c r="BB259" s="174">
        <v>135000</v>
      </c>
      <c r="BC259" s="174">
        <v>117000</v>
      </c>
      <c r="BD259" s="174">
        <v>130000</v>
      </c>
      <c r="BE259" s="174">
        <v>130000</v>
      </c>
      <c r="BF259" s="174">
        <v>117000</v>
      </c>
      <c r="BK259" s="172" t="s">
        <v>284</v>
      </c>
    </row>
    <row r="260" spans="53:63" x14ac:dyDescent="0.3">
      <c r="BA260" s="173">
        <v>251</v>
      </c>
      <c r="BB260" s="174">
        <v>135000</v>
      </c>
      <c r="BC260" s="174">
        <v>117000</v>
      </c>
      <c r="BD260" s="174">
        <v>130000</v>
      </c>
      <c r="BE260" s="174">
        <v>130000</v>
      </c>
      <c r="BF260" s="174">
        <v>117000</v>
      </c>
      <c r="BK260" s="172" t="s">
        <v>284</v>
      </c>
    </row>
    <row r="261" spans="53:63" x14ac:dyDescent="0.3">
      <c r="BA261" s="173">
        <v>252</v>
      </c>
      <c r="BB261" s="174">
        <v>135000</v>
      </c>
      <c r="BC261" s="174">
        <v>117000</v>
      </c>
      <c r="BD261" s="174">
        <v>130000</v>
      </c>
      <c r="BE261" s="174">
        <v>130000</v>
      </c>
      <c r="BF261" s="174">
        <v>117000</v>
      </c>
      <c r="BK261" s="172" t="s">
        <v>284</v>
      </c>
    </row>
    <row r="262" spans="53:63" x14ac:dyDescent="0.3">
      <c r="BA262" s="173">
        <v>253</v>
      </c>
      <c r="BB262" s="174">
        <v>135000</v>
      </c>
      <c r="BC262" s="174">
        <v>117000</v>
      </c>
      <c r="BD262" s="174">
        <v>130000</v>
      </c>
      <c r="BE262" s="174">
        <v>130000</v>
      </c>
      <c r="BF262" s="174">
        <v>117000</v>
      </c>
      <c r="BK262" s="172" t="s">
        <v>284</v>
      </c>
    </row>
    <row r="263" spans="53:63" x14ac:dyDescent="0.3">
      <c r="BA263" s="173">
        <v>254</v>
      </c>
      <c r="BB263" s="174">
        <v>135000</v>
      </c>
      <c r="BC263" s="174">
        <v>117000</v>
      </c>
      <c r="BD263" s="174">
        <v>130000</v>
      </c>
      <c r="BE263" s="174">
        <v>130000</v>
      </c>
      <c r="BF263" s="174">
        <v>117000</v>
      </c>
      <c r="BK263" s="172" t="s">
        <v>284</v>
      </c>
    </row>
    <row r="264" spans="53:63" x14ac:dyDescent="0.3">
      <c r="BA264" s="173">
        <v>255</v>
      </c>
      <c r="BB264" s="174">
        <v>135000</v>
      </c>
      <c r="BC264" s="174">
        <v>117000</v>
      </c>
      <c r="BD264" s="174">
        <v>130000</v>
      </c>
      <c r="BE264" s="174">
        <v>130000</v>
      </c>
      <c r="BF264" s="174">
        <v>117000</v>
      </c>
      <c r="BK264" s="172" t="s">
        <v>284</v>
      </c>
    </row>
    <row r="265" spans="53:63" x14ac:dyDescent="0.3">
      <c r="BA265" s="173">
        <v>256</v>
      </c>
      <c r="BB265" s="174">
        <v>135000</v>
      </c>
      <c r="BC265" s="174">
        <v>117000</v>
      </c>
      <c r="BD265" s="174">
        <v>130000</v>
      </c>
      <c r="BE265" s="174">
        <v>130000</v>
      </c>
      <c r="BF265" s="174">
        <v>117000</v>
      </c>
      <c r="BK265" s="172" t="s">
        <v>284</v>
      </c>
    </row>
    <row r="266" spans="53:63" x14ac:dyDescent="0.3">
      <c r="BA266" s="173">
        <v>257</v>
      </c>
      <c r="BB266" s="174">
        <v>135000</v>
      </c>
      <c r="BC266" s="174">
        <v>117000</v>
      </c>
      <c r="BD266" s="174">
        <v>130000</v>
      </c>
      <c r="BE266" s="174">
        <v>130000</v>
      </c>
      <c r="BF266" s="174">
        <v>117000</v>
      </c>
      <c r="BK266" s="172" t="s">
        <v>284</v>
      </c>
    </row>
    <row r="267" spans="53:63" x14ac:dyDescent="0.3">
      <c r="BA267" s="173">
        <v>258</v>
      </c>
      <c r="BB267" s="174">
        <v>135000</v>
      </c>
      <c r="BC267" s="174">
        <v>117000</v>
      </c>
      <c r="BD267" s="174">
        <v>130000</v>
      </c>
      <c r="BE267" s="174">
        <v>130000</v>
      </c>
      <c r="BF267" s="174">
        <v>117000</v>
      </c>
      <c r="BK267" s="172" t="s">
        <v>284</v>
      </c>
    </row>
    <row r="268" spans="53:63" x14ac:dyDescent="0.3">
      <c r="BA268" s="173">
        <v>259</v>
      </c>
      <c r="BB268" s="174">
        <v>135000</v>
      </c>
      <c r="BC268" s="174">
        <v>117000</v>
      </c>
      <c r="BD268" s="174">
        <v>130000</v>
      </c>
      <c r="BE268" s="174">
        <v>130000</v>
      </c>
      <c r="BF268" s="174">
        <v>117000</v>
      </c>
      <c r="BK268" s="172" t="s">
        <v>284</v>
      </c>
    </row>
    <row r="269" spans="53:63" x14ac:dyDescent="0.3">
      <c r="BA269" s="173">
        <v>260</v>
      </c>
      <c r="BB269" s="174">
        <v>135000</v>
      </c>
      <c r="BC269" s="174">
        <v>117000</v>
      </c>
      <c r="BD269" s="174">
        <v>130000</v>
      </c>
      <c r="BE269" s="174">
        <v>130000</v>
      </c>
      <c r="BF269" s="174">
        <v>117000</v>
      </c>
      <c r="BK269" s="172" t="s">
        <v>284</v>
      </c>
    </row>
    <row r="270" spans="53:63" x14ac:dyDescent="0.3">
      <c r="BA270" s="173">
        <v>261</v>
      </c>
      <c r="BB270" s="174">
        <v>135000</v>
      </c>
      <c r="BC270" s="174">
        <v>117000</v>
      </c>
      <c r="BD270" s="174">
        <v>130000</v>
      </c>
      <c r="BE270" s="174">
        <v>130000</v>
      </c>
      <c r="BF270" s="174">
        <v>117000</v>
      </c>
      <c r="BK270" s="172" t="s">
        <v>284</v>
      </c>
    </row>
    <row r="271" spans="53:63" x14ac:dyDescent="0.3">
      <c r="BA271" s="173">
        <v>262</v>
      </c>
      <c r="BB271" s="174">
        <v>135000</v>
      </c>
      <c r="BC271" s="174">
        <v>117000</v>
      </c>
      <c r="BD271" s="174">
        <v>130000</v>
      </c>
      <c r="BE271" s="174">
        <v>130000</v>
      </c>
      <c r="BF271" s="174">
        <v>117000</v>
      </c>
      <c r="BK271" s="172" t="s">
        <v>284</v>
      </c>
    </row>
    <row r="272" spans="53:63" x14ac:dyDescent="0.3">
      <c r="BA272" s="173">
        <v>263</v>
      </c>
      <c r="BB272" s="174">
        <v>135000</v>
      </c>
      <c r="BC272" s="174">
        <v>117000</v>
      </c>
      <c r="BD272" s="174">
        <v>130000</v>
      </c>
      <c r="BE272" s="174">
        <v>130000</v>
      </c>
      <c r="BF272" s="174">
        <v>117000</v>
      </c>
      <c r="BK272" s="172" t="s">
        <v>284</v>
      </c>
    </row>
    <row r="273" spans="53:63" x14ac:dyDescent="0.3">
      <c r="BA273" s="173">
        <v>264</v>
      </c>
      <c r="BB273" s="174">
        <v>135000</v>
      </c>
      <c r="BC273" s="174">
        <v>117000</v>
      </c>
      <c r="BD273" s="174">
        <v>130000</v>
      </c>
      <c r="BE273" s="174">
        <v>130000</v>
      </c>
      <c r="BF273" s="174">
        <v>117000</v>
      </c>
      <c r="BK273" s="172" t="s">
        <v>284</v>
      </c>
    </row>
    <row r="274" spans="53:63" x14ac:dyDescent="0.3">
      <c r="BA274" s="173">
        <v>265</v>
      </c>
      <c r="BB274" s="174">
        <v>135000</v>
      </c>
      <c r="BC274" s="174">
        <v>117000</v>
      </c>
      <c r="BD274" s="174">
        <v>130000</v>
      </c>
      <c r="BE274" s="174">
        <v>130000</v>
      </c>
      <c r="BF274" s="174">
        <v>117000</v>
      </c>
      <c r="BK274" s="172" t="s">
        <v>284</v>
      </c>
    </row>
    <row r="275" spans="53:63" x14ac:dyDescent="0.3">
      <c r="BA275" s="173">
        <v>266</v>
      </c>
      <c r="BB275" s="174">
        <v>135000</v>
      </c>
      <c r="BC275" s="174">
        <v>117000</v>
      </c>
      <c r="BD275" s="174">
        <v>130000</v>
      </c>
      <c r="BE275" s="174">
        <v>130000</v>
      </c>
      <c r="BF275" s="174">
        <v>117000</v>
      </c>
      <c r="BK275" s="172" t="s">
        <v>284</v>
      </c>
    </row>
    <row r="276" spans="53:63" x14ac:dyDescent="0.3">
      <c r="BA276" s="173">
        <v>267</v>
      </c>
      <c r="BB276" s="174">
        <v>135000</v>
      </c>
      <c r="BC276" s="174">
        <v>117000</v>
      </c>
      <c r="BD276" s="174">
        <v>130000</v>
      </c>
      <c r="BE276" s="174">
        <v>130000</v>
      </c>
      <c r="BF276" s="174">
        <v>117000</v>
      </c>
      <c r="BK276" s="172" t="s">
        <v>284</v>
      </c>
    </row>
    <row r="277" spans="53:63" x14ac:dyDescent="0.3">
      <c r="BA277" s="173">
        <v>268</v>
      </c>
      <c r="BB277" s="174">
        <v>135000</v>
      </c>
      <c r="BC277" s="174">
        <v>117000</v>
      </c>
      <c r="BD277" s="174">
        <v>130000</v>
      </c>
      <c r="BE277" s="174">
        <v>130000</v>
      </c>
      <c r="BF277" s="174">
        <v>117000</v>
      </c>
      <c r="BK277" s="172" t="s">
        <v>284</v>
      </c>
    </row>
    <row r="278" spans="53:63" x14ac:dyDescent="0.3">
      <c r="BA278" s="173">
        <v>269</v>
      </c>
      <c r="BB278" s="174">
        <v>135000</v>
      </c>
      <c r="BC278" s="174">
        <v>117000</v>
      </c>
      <c r="BD278" s="174">
        <v>130000</v>
      </c>
      <c r="BE278" s="174">
        <v>130000</v>
      </c>
      <c r="BF278" s="174">
        <v>117000</v>
      </c>
      <c r="BK278" s="172" t="s">
        <v>284</v>
      </c>
    </row>
    <row r="279" spans="53:63" x14ac:dyDescent="0.3">
      <c r="BA279" s="173">
        <v>270</v>
      </c>
      <c r="BB279" s="174">
        <v>135000</v>
      </c>
      <c r="BC279" s="174">
        <v>117000</v>
      </c>
      <c r="BD279" s="174">
        <v>130000</v>
      </c>
      <c r="BE279" s="174">
        <v>130000</v>
      </c>
      <c r="BF279" s="174">
        <v>117000</v>
      </c>
      <c r="BK279" s="172" t="s">
        <v>284</v>
      </c>
    </row>
    <row r="280" spans="53:63" x14ac:dyDescent="0.3">
      <c r="BA280" s="173">
        <v>271</v>
      </c>
      <c r="BB280" s="174">
        <v>135000</v>
      </c>
      <c r="BC280" s="174">
        <v>117000</v>
      </c>
      <c r="BD280" s="174">
        <v>130000</v>
      </c>
      <c r="BE280" s="174">
        <v>130000</v>
      </c>
      <c r="BF280" s="174">
        <v>117000</v>
      </c>
      <c r="BK280" s="172" t="s">
        <v>284</v>
      </c>
    </row>
    <row r="281" spans="53:63" x14ac:dyDescent="0.3">
      <c r="BA281" s="173">
        <v>272</v>
      </c>
      <c r="BB281" s="174">
        <v>135000</v>
      </c>
      <c r="BC281" s="174">
        <v>117000</v>
      </c>
      <c r="BD281" s="174">
        <v>130000</v>
      </c>
      <c r="BE281" s="174">
        <v>130000</v>
      </c>
      <c r="BF281" s="174">
        <v>117000</v>
      </c>
      <c r="BK281" s="172" t="s">
        <v>284</v>
      </c>
    </row>
    <row r="282" spans="53:63" x14ac:dyDescent="0.3">
      <c r="BA282" s="173">
        <v>273</v>
      </c>
      <c r="BB282" s="174">
        <v>135000</v>
      </c>
      <c r="BC282" s="174">
        <v>117000</v>
      </c>
      <c r="BD282" s="174">
        <v>130000</v>
      </c>
      <c r="BE282" s="174">
        <v>130000</v>
      </c>
      <c r="BF282" s="174">
        <v>117000</v>
      </c>
      <c r="BK282" s="172" t="s">
        <v>284</v>
      </c>
    </row>
    <row r="283" spans="53:63" x14ac:dyDescent="0.3">
      <c r="BA283" s="173">
        <v>274</v>
      </c>
      <c r="BB283" s="174">
        <v>135000</v>
      </c>
      <c r="BC283" s="174">
        <v>117000</v>
      </c>
      <c r="BD283" s="174">
        <v>130000</v>
      </c>
      <c r="BE283" s="174">
        <v>130000</v>
      </c>
      <c r="BF283" s="174">
        <v>117000</v>
      </c>
      <c r="BK283" s="172" t="s">
        <v>284</v>
      </c>
    </row>
    <row r="284" spans="53:63" x14ac:dyDescent="0.3">
      <c r="BA284" s="173">
        <v>275</v>
      </c>
      <c r="BB284" s="174">
        <v>135000</v>
      </c>
      <c r="BC284" s="174">
        <v>117000</v>
      </c>
      <c r="BD284" s="174">
        <v>130000</v>
      </c>
      <c r="BE284" s="174">
        <v>130000</v>
      </c>
      <c r="BF284" s="174">
        <v>117000</v>
      </c>
      <c r="BK284" s="172" t="s">
        <v>284</v>
      </c>
    </row>
    <row r="285" spans="53:63" x14ac:dyDescent="0.3">
      <c r="BA285" s="173">
        <v>276</v>
      </c>
      <c r="BB285" s="174">
        <v>135000</v>
      </c>
      <c r="BC285" s="174">
        <v>117000</v>
      </c>
      <c r="BD285" s="174">
        <v>130000</v>
      </c>
      <c r="BE285" s="174">
        <v>130000</v>
      </c>
      <c r="BF285" s="174">
        <v>117000</v>
      </c>
      <c r="BK285" s="172" t="s">
        <v>284</v>
      </c>
    </row>
    <row r="286" spans="53:63" x14ac:dyDescent="0.3">
      <c r="BA286" s="173">
        <v>277</v>
      </c>
      <c r="BB286" s="174">
        <v>135000</v>
      </c>
      <c r="BC286" s="174">
        <v>117000</v>
      </c>
      <c r="BD286" s="174">
        <v>130000</v>
      </c>
      <c r="BE286" s="174">
        <v>130000</v>
      </c>
      <c r="BF286" s="174">
        <v>117000</v>
      </c>
      <c r="BK286" s="172" t="s">
        <v>284</v>
      </c>
    </row>
    <row r="287" spans="53:63" x14ac:dyDescent="0.3">
      <c r="BA287" s="173">
        <v>278</v>
      </c>
      <c r="BB287" s="174">
        <v>135000</v>
      </c>
      <c r="BC287" s="174">
        <v>117000</v>
      </c>
      <c r="BD287" s="174">
        <v>130000</v>
      </c>
      <c r="BE287" s="174">
        <v>130000</v>
      </c>
      <c r="BF287" s="174">
        <v>117000</v>
      </c>
      <c r="BK287" s="172" t="s">
        <v>284</v>
      </c>
    </row>
    <row r="288" spans="53:63" x14ac:dyDescent="0.3">
      <c r="BA288" s="173">
        <v>279</v>
      </c>
      <c r="BB288" s="174">
        <v>135000</v>
      </c>
      <c r="BC288" s="174">
        <v>117000</v>
      </c>
      <c r="BD288" s="174">
        <v>130000</v>
      </c>
      <c r="BE288" s="174">
        <v>130000</v>
      </c>
      <c r="BF288" s="174">
        <v>117000</v>
      </c>
      <c r="BK288" s="172" t="s">
        <v>284</v>
      </c>
    </row>
    <row r="289" spans="53:63" x14ac:dyDescent="0.3">
      <c r="BA289" s="173">
        <v>280</v>
      </c>
      <c r="BB289" s="174">
        <v>135000</v>
      </c>
      <c r="BC289" s="174">
        <v>117000</v>
      </c>
      <c r="BD289" s="174">
        <v>130000</v>
      </c>
      <c r="BE289" s="174">
        <v>130000</v>
      </c>
      <c r="BF289" s="174">
        <v>117000</v>
      </c>
      <c r="BK289" s="172" t="s">
        <v>284</v>
      </c>
    </row>
    <row r="290" spans="53:63" x14ac:dyDescent="0.3">
      <c r="BA290" s="173">
        <v>281</v>
      </c>
      <c r="BB290" s="174">
        <v>135000</v>
      </c>
      <c r="BC290" s="174">
        <v>117000</v>
      </c>
      <c r="BD290" s="174">
        <v>130000</v>
      </c>
      <c r="BE290" s="174">
        <v>130000</v>
      </c>
      <c r="BF290" s="174">
        <v>117000</v>
      </c>
      <c r="BK290" s="172" t="s">
        <v>284</v>
      </c>
    </row>
    <row r="291" spans="53:63" x14ac:dyDescent="0.3">
      <c r="BA291" s="173">
        <v>282</v>
      </c>
      <c r="BB291" s="174">
        <v>135000</v>
      </c>
      <c r="BC291" s="174">
        <v>117000</v>
      </c>
      <c r="BD291" s="174">
        <v>130000</v>
      </c>
      <c r="BE291" s="174">
        <v>130000</v>
      </c>
      <c r="BF291" s="174">
        <v>117000</v>
      </c>
      <c r="BK291" s="172" t="s">
        <v>284</v>
      </c>
    </row>
    <row r="292" spans="53:63" x14ac:dyDescent="0.3">
      <c r="BA292" s="173">
        <v>283</v>
      </c>
      <c r="BB292" s="174">
        <v>135000</v>
      </c>
      <c r="BC292" s="174">
        <v>117000</v>
      </c>
      <c r="BD292" s="174">
        <v>130000</v>
      </c>
      <c r="BE292" s="174">
        <v>130000</v>
      </c>
      <c r="BF292" s="174">
        <v>117000</v>
      </c>
      <c r="BK292" s="172" t="s">
        <v>284</v>
      </c>
    </row>
    <row r="293" spans="53:63" x14ac:dyDescent="0.3">
      <c r="BA293" s="173">
        <v>284</v>
      </c>
      <c r="BB293" s="174">
        <v>135000</v>
      </c>
      <c r="BC293" s="174">
        <v>117000</v>
      </c>
      <c r="BD293" s="174">
        <v>130000</v>
      </c>
      <c r="BE293" s="174">
        <v>130000</v>
      </c>
      <c r="BF293" s="174">
        <v>117000</v>
      </c>
      <c r="BK293" s="172" t="s">
        <v>284</v>
      </c>
    </row>
    <row r="294" spans="53:63" x14ac:dyDescent="0.3">
      <c r="BA294" s="173">
        <v>285</v>
      </c>
      <c r="BB294" s="174">
        <v>135000</v>
      </c>
      <c r="BC294" s="174">
        <v>117000</v>
      </c>
      <c r="BD294" s="174">
        <v>130000</v>
      </c>
      <c r="BE294" s="174">
        <v>130000</v>
      </c>
      <c r="BF294" s="174">
        <v>117000</v>
      </c>
      <c r="BK294" s="172" t="s">
        <v>284</v>
      </c>
    </row>
    <row r="295" spans="53:63" x14ac:dyDescent="0.3">
      <c r="BA295" s="173">
        <v>286</v>
      </c>
      <c r="BB295" s="174">
        <v>135000</v>
      </c>
      <c r="BC295" s="174">
        <v>117000</v>
      </c>
      <c r="BD295" s="174">
        <v>130000</v>
      </c>
      <c r="BE295" s="174">
        <v>130000</v>
      </c>
      <c r="BF295" s="174">
        <v>117000</v>
      </c>
      <c r="BK295" s="172" t="s">
        <v>284</v>
      </c>
    </row>
    <row r="296" spans="53:63" x14ac:dyDescent="0.3">
      <c r="BA296" s="173">
        <v>287</v>
      </c>
      <c r="BB296" s="174">
        <v>135000</v>
      </c>
      <c r="BC296" s="174">
        <v>117000</v>
      </c>
      <c r="BD296" s="174">
        <v>130000</v>
      </c>
      <c r="BE296" s="174">
        <v>130000</v>
      </c>
      <c r="BF296" s="174">
        <v>117000</v>
      </c>
      <c r="BK296" s="172" t="s">
        <v>284</v>
      </c>
    </row>
    <row r="297" spans="53:63" x14ac:dyDescent="0.3">
      <c r="BA297" s="173">
        <v>288</v>
      </c>
      <c r="BB297" s="174">
        <v>135000</v>
      </c>
      <c r="BC297" s="174">
        <v>117000</v>
      </c>
      <c r="BD297" s="174">
        <v>130000</v>
      </c>
      <c r="BE297" s="174">
        <v>130000</v>
      </c>
      <c r="BF297" s="174">
        <v>117000</v>
      </c>
      <c r="BK297" s="172" t="s">
        <v>284</v>
      </c>
    </row>
    <row r="298" spans="53:63" x14ac:dyDescent="0.3">
      <c r="BA298" s="173">
        <v>289</v>
      </c>
      <c r="BB298" s="174">
        <v>135000</v>
      </c>
      <c r="BC298" s="174">
        <v>117000</v>
      </c>
      <c r="BD298" s="174">
        <v>130000</v>
      </c>
      <c r="BE298" s="174">
        <v>130000</v>
      </c>
      <c r="BF298" s="174">
        <v>117000</v>
      </c>
      <c r="BK298" s="172" t="s">
        <v>284</v>
      </c>
    </row>
    <row r="299" spans="53:63" x14ac:dyDescent="0.3">
      <c r="BA299" s="173">
        <v>290</v>
      </c>
      <c r="BB299" s="174">
        <v>135000</v>
      </c>
      <c r="BC299" s="174">
        <v>117000</v>
      </c>
      <c r="BD299" s="174">
        <v>130000</v>
      </c>
      <c r="BE299" s="174">
        <v>130000</v>
      </c>
      <c r="BF299" s="174">
        <v>117000</v>
      </c>
      <c r="BK299" s="172" t="s">
        <v>284</v>
      </c>
    </row>
    <row r="300" spans="53:63" x14ac:dyDescent="0.3">
      <c r="BA300" s="173">
        <v>291</v>
      </c>
      <c r="BB300" s="174">
        <v>135000</v>
      </c>
      <c r="BC300" s="174">
        <v>117000</v>
      </c>
      <c r="BD300" s="174">
        <v>130000</v>
      </c>
      <c r="BE300" s="174">
        <v>130000</v>
      </c>
      <c r="BF300" s="174">
        <v>117000</v>
      </c>
      <c r="BK300" s="172" t="s">
        <v>284</v>
      </c>
    </row>
    <row r="301" spans="53:63" x14ac:dyDescent="0.3">
      <c r="BA301" s="173">
        <v>292</v>
      </c>
      <c r="BB301" s="174">
        <v>135000</v>
      </c>
      <c r="BC301" s="174">
        <v>117000</v>
      </c>
      <c r="BD301" s="174">
        <v>130000</v>
      </c>
      <c r="BE301" s="174">
        <v>130000</v>
      </c>
      <c r="BF301" s="174">
        <v>117000</v>
      </c>
      <c r="BK301" s="172" t="s">
        <v>284</v>
      </c>
    </row>
    <row r="302" spans="53:63" x14ac:dyDescent="0.3">
      <c r="BA302" s="173">
        <v>293</v>
      </c>
      <c r="BB302" s="174">
        <v>135000</v>
      </c>
      <c r="BC302" s="174">
        <v>117000</v>
      </c>
      <c r="BD302" s="174">
        <v>130000</v>
      </c>
      <c r="BE302" s="174">
        <v>130000</v>
      </c>
      <c r="BF302" s="174">
        <v>117000</v>
      </c>
      <c r="BK302" s="172" t="s">
        <v>284</v>
      </c>
    </row>
    <row r="303" spans="53:63" x14ac:dyDescent="0.3">
      <c r="BA303" s="173">
        <v>294</v>
      </c>
      <c r="BB303" s="174">
        <v>135000</v>
      </c>
      <c r="BC303" s="174">
        <v>117000</v>
      </c>
      <c r="BD303" s="174">
        <v>130000</v>
      </c>
      <c r="BE303" s="174">
        <v>130000</v>
      </c>
      <c r="BF303" s="174">
        <v>117000</v>
      </c>
      <c r="BK303" s="172" t="s">
        <v>284</v>
      </c>
    </row>
    <row r="304" spans="53:63" x14ac:dyDescent="0.3">
      <c r="BA304" s="173">
        <v>295</v>
      </c>
      <c r="BB304" s="174">
        <v>135000</v>
      </c>
      <c r="BC304" s="174">
        <v>117000</v>
      </c>
      <c r="BD304" s="174">
        <v>130000</v>
      </c>
      <c r="BE304" s="174">
        <v>130000</v>
      </c>
      <c r="BF304" s="174">
        <v>117000</v>
      </c>
      <c r="BK304" s="172" t="s">
        <v>284</v>
      </c>
    </row>
    <row r="305" spans="53:63" x14ac:dyDescent="0.3">
      <c r="BA305" s="173">
        <v>296</v>
      </c>
      <c r="BB305" s="174">
        <v>135000</v>
      </c>
      <c r="BC305" s="174">
        <v>117000</v>
      </c>
      <c r="BD305" s="174">
        <v>130000</v>
      </c>
      <c r="BE305" s="174">
        <v>130000</v>
      </c>
      <c r="BF305" s="174">
        <v>117000</v>
      </c>
      <c r="BK305" s="172" t="s">
        <v>284</v>
      </c>
    </row>
    <row r="306" spans="53:63" x14ac:dyDescent="0.3">
      <c r="BA306" s="173">
        <v>297</v>
      </c>
      <c r="BB306" s="174">
        <v>135000</v>
      </c>
      <c r="BC306" s="174">
        <v>117000</v>
      </c>
      <c r="BD306" s="174">
        <v>130000</v>
      </c>
      <c r="BE306" s="174">
        <v>130000</v>
      </c>
      <c r="BF306" s="174">
        <v>117000</v>
      </c>
      <c r="BK306" s="172" t="s">
        <v>284</v>
      </c>
    </row>
    <row r="307" spans="53:63" x14ac:dyDescent="0.3">
      <c r="BA307" s="173">
        <v>298</v>
      </c>
      <c r="BB307" s="174">
        <v>135000</v>
      </c>
      <c r="BC307" s="174">
        <v>117000</v>
      </c>
      <c r="BD307" s="174">
        <v>130000</v>
      </c>
      <c r="BE307" s="174">
        <v>130000</v>
      </c>
      <c r="BF307" s="174">
        <v>117000</v>
      </c>
      <c r="BK307" s="172" t="s">
        <v>284</v>
      </c>
    </row>
    <row r="308" spans="53:63" x14ac:dyDescent="0.3">
      <c r="BA308" s="173">
        <v>299</v>
      </c>
      <c r="BB308" s="174">
        <v>135000</v>
      </c>
      <c r="BC308" s="174">
        <v>117000</v>
      </c>
      <c r="BD308" s="174">
        <v>130000</v>
      </c>
      <c r="BE308" s="174">
        <v>130000</v>
      </c>
      <c r="BF308" s="174">
        <v>117000</v>
      </c>
      <c r="BK308" s="172" t="s">
        <v>284</v>
      </c>
    </row>
    <row r="309" spans="53:63" x14ac:dyDescent="0.3">
      <c r="BA309" s="173">
        <v>300</v>
      </c>
      <c r="BB309" s="174">
        <v>135000</v>
      </c>
      <c r="BC309" s="174">
        <v>112500</v>
      </c>
      <c r="BD309" s="174">
        <v>125000</v>
      </c>
      <c r="BE309" s="174">
        <v>130000</v>
      </c>
      <c r="BF309" s="174">
        <v>112500</v>
      </c>
      <c r="BK309" s="172" t="s">
        <v>284</v>
      </c>
    </row>
    <row r="310" spans="53:63" x14ac:dyDescent="0.3">
      <c r="BA310" s="173">
        <v>301</v>
      </c>
      <c r="BB310" s="174">
        <v>135000</v>
      </c>
      <c r="BC310" s="174">
        <v>112500</v>
      </c>
      <c r="BD310" s="174">
        <v>125000</v>
      </c>
      <c r="BE310" s="174">
        <v>85000</v>
      </c>
      <c r="BF310" s="174">
        <v>112500</v>
      </c>
      <c r="BK310" s="172" t="s">
        <v>284</v>
      </c>
    </row>
    <row r="311" spans="53:63" x14ac:dyDescent="0.3">
      <c r="BA311" s="173">
        <v>302</v>
      </c>
      <c r="BB311" s="174">
        <v>135000</v>
      </c>
      <c r="BC311" s="174">
        <v>112500</v>
      </c>
      <c r="BD311" s="174">
        <v>125000</v>
      </c>
      <c r="BE311" s="174">
        <v>85000</v>
      </c>
      <c r="BF311" s="174">
        <v>112500</v>
      </c>
      <c r="BK311" s="172" t="s">
        <v>284</v>
      </c>
    </row>
    <row r="312" spans="53:63" x14ac:dyDescent="0.3">
      <c r="BA312" s="173">
        <v>303</v>
      </c>
      <c r="BB312" s="174">
        <v>135000</v>
      </c>
      <c r="BC312" s="174">
        <v>112500</v>
      </c>
      <c r="BD312" s="174">
        <v>125000</v>
      </c>
      <c r="BE312" s="174">
        <v>85000</v>
      </c>
      <c r="BF312" s="174">
        <v>112500</v>
      </c>
      <c r="BK312" s="172" t="s">
        <v>284</v>
      </c>
    </row>
    <row r="313" spans="53:63" x14ac:dyDescent="0.3">
      <c r="BA313" s="173">
        <v>304</v>
      </c>
      <c r="BB313" s="174">
        <v>135000</v>
      </c>
      <c r="BC313" s="174">
        <v>112500</v>
      </c>
      <c r="BD313" s="174">
        <v>125000</v>
      </c>
      <c r="BE313" s="174">
        <v>85000</v>
      </c>
      <c r="BF313" s="174">
        <v>112500</v>
      </c>
      <c r="BK313" s="172" t="s">
        <v>284</v>
      </c>
    </row>
    <row r="314" spans="53:63" x14ac:dyDescent="0.3">
      <c r="BA314" s="173">
        <v>305</v>
      </c>
      <c r="BB314" s="174">
        <v>135000</v>
      </c>
      <c r="BC314" s="174">
        <v>112500</v>
      </c>
      <c r="BD314" s="174">
        <v>125000</v>
      </c>
      <c r="BE314" s="174">
        <v>85000</v>
      </c>
      <c r="BF314" s="174">
        <v>112500</v>
      </c>
      <c r="BK314" s="172" t="s">
        <v>284</v>
      </c>
    </row>
    <row r="315" spans="53:63" x14ac:dyDescent="0.3">
      <c r="BA315" s="173">
        <v>306</v>
      </c>
      <c r="BB315" s="174">
        <v>135000</v>
      </c>
      <c r="BC315" s="174">
        <v>112500</v>
      </c>
      <c r="BD315" s="174">
        <v>125000</v>
      </c>
      <c r="BE315" s="174">
        <v>85000</v>
      </c>
      <c r="BF315" s="174">
        <v>112500</v>
      </c>
      <c r="BK315" s="172" t="s">
        <v>284</v>
      </c>
    </row>
    <row r="316" spans="53:63" x14ac:dyDescent="0.3">
      <c r="BA316" s="173">
        <v>307</v>
      </c>
      <c r="BB316" s="174">
        <v>135000</v>
      </c>
      <c r="BC316" s="174">
        <v>112500</v>
      </c>
      <c r="BD316" s="174">
        <v>125000</v>
      </c>
      <c r="BE316" s="174">
        <v>85000</v>
      </c>
      <c r="BF316" s="174">
        <v>112500</v>
      </c>
      <c r="BK316" s="172" t="s">
        <v>284</v>
      </c>
    </row>
    <row r="317" spans="53:63" x14ac:dyDescent="0.3">
      <c r="BA317" s="173">
        <v>308</v>
      </c>
      <c r="BB317" s="174">
        <v>135000</v>
      </c>
      <c r="BC317" s="174">
        <v>112500</v>
      </c>
      <c r="BD317" s="174">
        <v>125000</v>
      </c>
      <c r="BE317" s="174">
        <v>85000</v>
      </c>
      <c r="BF317" s="174">
        <v>112500</v>
      </c>
      <c r="BK317" s="172" t="s">
        <v>284</v>
      </c>
    </row>
    <row r="318" spans="53:63" x14ac:dyDescent="0.3">
      <c r="BA318" s="173">
        <v>309</v>
      </c>
      <c r="BB318" s="174">
        <v>135000</v>
      </c>
      <c r="BC318" s="174">
        <v>112500</v>
      </c>
      <c r="BD318" s="174">
        <v>125000</v>
      </c>
      <c r="BE318" s="174">
        <v>85000</v>
      </c>
      <c r="BF318" s="174">
        <v>112500</v>
      </c>
      <c r="BK318" s="172" t="s">
        <v>284</v>
      </c>
    </row>
    <row r="319" spans="53:63" x14ac:dyDescent="0.3">
      <c r="BA319" s="173">
        <v>310</v>
      </c>
      <c r="BB319" s="174">
        <v>135000</v>
      </c>
      <c r="BC319" s="174">
        <v>112500</v>
      </c>
      <c r="BD319" s="174">
        <v>125000</v>
      </c>
      <c r="BE319" s="174">
        <v>85000</v>
      </c>
      <c r="BF319" s="174">
        <v>112500</v>
      </c>
      <c r="BK319" s="172" t="s">
        <v>284</v>
      </c>
    </row>
    <row r="320" spans="53:63" x14ac:dyDescent="0.3">
      <c r="BA320" s="173">
        <v>311</v>
      </c>
      <c r="BB320" s="174">
        <v>135000</v>
      </c>
      <c r="BC320" s="174">
        <v>112500</v>
      </c>
      <c r="BD320" s="174">
        <v>125000</v>
      </c>
      <c r="BE320" s="174">
        <v>85000</v>
      </c>
      <c r="BF320" s="174">
        <v>112500</v>
      </c>
      <c r="BK320" s="172" t="s">
        <v>284</v>
      </c>
    </row>
    <row r="321" spans="53:63" x14ac:dyDescent="0.3">
      <c r="BA321" s="173">
        <v>312</v>
      </c>
      <c r="BB321" s="174">
        <v>135000</v>
      </c>
      <c r="BC321" s="174">
        <v>112500</v>
      </c>
      <c r="BD321" s="174">
        <v>125000</v>
      </c>
      <c r="BE321" s="174">
        <v>85000</v>
      </c>
      <c r="BF321" s="174">
        <v>112500</v>
      </c>
      <c r="BK321" s="172" t="s">
        <v>284</v>
      </c>
    </row>
    <row r="322" spans="53:63" x14ac:dyDescent="0.3">
      <c r="BA322" s="173">
        <v>313</v>
      </c>
      <c r="BB322" s="174">
        <v>135000</v>
      </c>
      <c r="BC322" s="174">
        <v>112500</v>
      </c>
      <c r="BD322" s="174">
        <v>125000</v>
      </c>
      <c r="BE322" s="174">
        <v>85000</v>
      </c>
      <c r="BF322" s="174">
        <v>112500</v>
      </c>
      <c r="BK322" s="172" t="s">
        <v>284</v>
      </c>
    </row>
    <row r="323" spans="53:63" x14ac:dyDescent="0.3">
      <c r="BA323" s="173">
        <v>314</v>
      </c>
      <c r="BB323" s="174">
        <v>135000</v>
      </c>
      <c r="BC323" s="174">
        <v>112500</v>
      </c>
      <c r="BD323" s="174">
        <v>125000</v>
      </c>
      <c r="BE323" s="174">
        <v>85000</v>
      </c>
      <c r="BF323" s="174">
        <v>112500</v>
      </c>
      <c r="BK323" s="172" t="s">
        <v>284</v>
      </c>
    </row>
    <row r="324" spans="53:63" x14ac:dyDescent="0.3">
      <c r="BA324" s="173">
        <v>315</v>
      </c>
      <c r="BB324" s="174">
        <v>135000</v>
      </c>
      <c r="BC324" s="174">
        <v>112500</v>
      </c>
      <c r="BD324" s="174">
        <v>125000</v>
      </c>
      <c r="BE324" s="174">
        <v>85000</v>
      </c>
      <c r="BF324" s="174">
        <v>112500</v>
      </c>
      <c r="BK324" s="172" t="s">
        <v>284</v>
      </c>
    </row>
    <row r="325" spans="53:63" x14ac:dyDescent="0.3">
      <c r="BA325" s="173">
        <v>316</v>
      </c>
      <c r="BB325" s="174">
        <v>135000</v>
      </c>
      <c r="BC325" s="174">
        <v>112500</v>
      </c>
      <c r="BD325" s="174">
        <v>125000</v>
      </c>
      <c r="BE325" s="174">
        <v>85000</v>
      </c>
      <c r="BF325" s="174">
        <v>112500</v>
      </c>
      <c r="BK325" s="172" t="s">
        <v>284</v>
      </c>
    </row>
    <row r="326" spans="53:63" x14ac:dyDescent="0.3">
      <c r="BA326" s="173">
        <v>317</v>
      </c>
      <c r="BB326" s="174">
        <v>135000</v>
      </c>
      <c r="BC326" s="174">
        <v>112500</v>
      </c>
      <c r="BD326" s="174">
        <v>125000</v>
      </c>
      <c r="BE326" s="174">
        <v>85000</v>
      </c>
      <c r="BF326" s="174">
        <v>112500</v>
      </c>
      <c r="BK326" s="172" t="s">
        <v>284</v>
      </c>
    </row>
    <row r="327" spans="53:63" x14ac:dyDescent="0.3">
      <c r="BA327" s="173">
        <v>318</v>
      </c>
      <c r="BB327" s="174">
        <v>135000</v>
      </c>
      <c r="BC327" s="174">
        <v>112500</v>
      </c>
      <c r="BD327" s="174">
        <v>125000</v>
      </c>
      <c r="BE327" s="174">
        <v>85000</v>
      </c>
      <c r="BF327" s="174">
        <v>112500</v>
      </c>
      <c r="BK327" s="172" t="s">
        <v>284</v>
      </c>
    </row>
    <row r="328" spans="53:63" x14ac:dyDescent="0.3">
      <c r="BA328" s="173">
        <v>319</v>
      </c>
      <c r="BB328" s="174">
        <v>135000</v>
      </c>
      <c r="BC328" s="174">
        <v>112500</v>
      </c>
      <c r="BD328" s="174">
        <v>125000</v>
      </c>
      <c r="BE328" s="174">
        <v>85000</v>
      </c>
      <c r="BF328" s="174">
        <v>112500</v>
      </c>
      <c r="BK328" s="172" t="s">
        <v>284</v>
      </c>
    </row>
    <row r="329" spans="53:63" x14ac:dyDescent="0.3">
      <c r="BA329" s="173">
        <v>320</v>
      </c>
      <c r="BB329" s="174">
        <v>135000</v>
      </c>
      <c r="BC329" s="174">
        <v>112500</v>
      </c>
      <c r="BD329" s="174">
        <v>125000</v>
      </c>
      <c r="BE329" s="174">
        <v>85000</v>
      </c>
      <c r="BF329" s="174">
        <v>112500</v>
      </c>
      <c r="BK329" s="172" t="s">
        <v>284</v>
      </c>
    </row>
    <row r="330" spans="53:63" x14ac:dyDescent="0.3">
      <c r="BA330" s="173">
        <v>321</v>
      </c>
      <c r="BB330" s="174">
        <v>135000</v>
      </c>
      <c r="BC330" s="174">
        <v>112500</v>
      </c>
      <c r="BD330" s="174">
        <v>125000</v>
      </c>
      <c r="BE330" s="174">
        <v>85000</v>
      </c>
      <c r="BF330" s="174">
        <v>112500</v>
      </c>
      <c r="BK330" s="172" t="s">
        <v>284</v>
      </c>
    </row>
    <row r="331" spans="53:63" x14ac:dyDescent="0.3">
      <c r="BA331" s="173">
        <v>322</v>
      </c>
      <c r="BB331" s="174">
        <v>135000</v>
      </c>
      <c r="BC331" s="174">
        <v>112500</v>
      </c>
      <c r="BD331" s="174">
        <v>125000</v>
      </c>
      <c r="BE331" s="174">
        <v>85000</v>
      </c>
      <c r="BF331" s="174">
        <v>112500</v>
      </c>
      <c r="BK331" s="172" t="s">
        <v>284</v>
      </c>
    </row>
    <row r="332" spans="53:63" x14ac:dyDescent="0.3">
      <c r="BA332" s="173">
        <v>323</v>
      </c>
      <c r="BB332" s="174">
        <v>135000</v>
      </c>
      <c r="BC332" s="174">
        <v>112500</v>
      </c>
      <c r="BD332" s="174">
        <v>125000</v>
      </c>
      <c r="BE332" s="174">
        <v>85000</v>
      </c>
      <c r="BF332" s="174">
        <v>112500</v>
      </c>
      <c r="BK332" s="172" t="s">
        <v>284</v>
      </c>
    </row>
    <row r="333" spans="53:63" x14ac:dyDescent="0.3">
      <c r="BA333" s="173">
        <v>324</v>
      </c>
      <c r="BB333" s="174">
        <v>135000</v>
      </c>
      <c r="BC333" s="174">
        <v>112500</v>
      </c>
      <c r="BD333" s="174">
        <v>125000</v>
      </c>
      <c r="BE333" s="174">
        <v>85000</v>
      </c>
      <c r="BF333" s="174">
        <v>112500</v>
      </c>
      <c r="BK333" s="172" t="s">
        <v>284</v>
      </c>
    </row>
    <row r="334" spans="53:63" x14ac:dyDescent="0.3">
      <c r="BA334" s="173">
        <v>325</v>
      </c>
      <c r="BB334" s="174">
        <v>135000</v>
      </c>
      <c r="BC334" s="174">
        <v>112500</v>
      </c>
      <c r="BD334" s="174">
        <v>125000</v>
      </c>
      <c r="BE334" s="174">
        <v>85000</v>
      </c>
      <c r="BF334" s="174">
        <v>112500</v>
      </c>
      <c r="BK334" s="172" t="s">
        <v>284</v>
      </c>
    </row>
    <row r="335" spans="53:63" x14ac:dyDescent="0.3">
      <c r="BA335" s="173">
        <v>326</v>
      </c>
      <c r="BB335" s="174">
        <v>135000</v>
      </c>
      <c r="BC335" s="174">
        <v>112500</v>
      </c>
      <c r="BD335" s="174">
        <v>125000</v>
      </c>
      <c r="BE335" s="174">
        <v>85000</v>
      </c>
      <c r="BF335" s="174">
        <v>112500</v>
      </c>
      <c r="BK335" s="172" t="s">
        <v>284</v>
      </c>
    </row>
    <row r="336" spans="53:63" x14ac:dyDescent="0.3">
      <c r="BA336" s="173">
        <v>327</v>
      </c>
      <c r="BB336" s="174">
        <v>135000</v>
      </c>
      <c r="BC336" s="174">
        <v>112500</v>
      </c>
      <c r="BD336" s="174">
        <v>125000</v>
      </c>
      <c r="BE336" s="174">
        <v>85000</v>
      </c>
      <c r="BF336" s="174">
        <v>112500</v>
      </c>
      <c r="BK336" s="172" t="s">
        <v>284</v>
      </c>
    </row>
    <row r="337" spans="53:63" x14ac:dyDescent="0.3">
      <c r="BA337" s="173">
        <v>328</v>
      </c>
      <c r="BB337" s="174">
        <v>135000</v>
      </c>
      <c r="BC337" s="174">
        <v>112500</v>
      </c>
      <c r="BD337" s="174">
        <v>125000</v>
      </c>
      <c r="BE337" s="174">
        <v>85000</v>
      </c>
      <c r="BF337" s="174">
        <v>112500</v>
      </c>
      <c r="BK337" s="172" t="s">
        <v>284</v>
      </c>
    </row>
    <row r="338" spans="53:63" x14ac:dyDescent="0.3">
      <c r="BA338" s="173">
        <v>329</v>
      </c>
      <c r="BB338" s="174">
        <v>135000</v>
      </c>
      <c r="BC338" s="174">
        <v>112500</v>
      </c>
      <c r="BD338" s="174">
        <v>125000</v>
      </c>
      <c r="BE338" s="174">
        <v>85000</v>
      </c>
      <c r="BF338" s="174">
        <v>112500</v>
      </c>
      <c r="BK338" s="172" t="s">
        <v>284</v>
      </c>
    </row>
    <row r="339" spans="53:63" x14ac:dyDescent="0.3">
      <c r="BA339" s="173">
        <v>330</v>
      </c>
      <c r="BB339" s="174">
        <v>135000</v>
      </c>
      <c r="BC339" s="174">
        <v>112500</v>
      </c>
      <c r="BD339" s="174">
        <v>125000</v>
      </c>
      <c r="BE339" s="174">
        <v>85000</v>
      </c>
      <c r="BF339" s="174">
        <v>112500</v>
      </c>
      <c r="BK339" s="172" t="s">
        <v>284</v>
      </c>
    </row>
    <row r="340" spans="53:63" x14ac:dyDescent="0.3">
      <c r="BA340" s="173">
        <v>331</v>
      </c>
      <c r="BB340" s="174">
        <v>135000</v>
      </c>
      <c r="BC340" s="174">
        <v>112500</v>
      </c>
      <c r="BD340" s="174">
        <v>125000</v>
      </c>
      <c r="BE340" s="174">
        <v>85000</v>
      </c>
      <c r="BF340" s="174">
        <v>112500</v>
      </c>
      <c r="BK340" s="172" t="s">
        <v>284</v>
      </c>
    </row>
    <row r="341" spans="53:63" x14ac:dyDescent="0.3">
      <c r="BA341" s="173">
        <v>332</v>
      </c>
      <c r="BB341" s="174">
        <v>135000</v>
      </c>
      <c r="BC341" s="174">
        <v>112500</v>
      </c>
      <c r="BD341" s="174">
        <v>125000</v>
      </c>
      <c r="BE341" s="174">
        <v>85000</v>
      </c>
      <c r="BF341" s="174">
        <v>112500</v>
      </c>
      <c r="BK341" s="172" t="s">
        <v>284</v>
      </c>
    </row>
    <row r="342" spans="53:63" x14ac:dyDescent="0.3">
      <c r="BA342" s="173">
        <v>333</v>
      </c>
      <c r="BB342" s="174">
        <v>135000</v>
      </c>
      <c r="BC342" s="174">
        <v>112500</v>
      </c>
      <c r="BD342" s="174">
        <v>125000</v>
      </c>
      <c r="BE342" s="174">
        <v>85000</v>
      </c>
      <c r="BF342" s="174">
        <v>112500</v>
      </c>
      <c r="BK342" s="172" t="s">
        <v>284</v>
      </c>
    </row>
    <row r="343" spans="53:63" x14ac:dyDescent="0.3">
      <c r="BA343" s="173">
        <v>334</v>
      </c>
      <c r="BB343" s="174">
        <v>135000</v>
      </c>
      <c r="BC343" s="174">
        <v>112500</v>
      </c>
      <c r="BD343" s="174">
        <v>125000</v>
      </c>
      <c r="BE343" s="174">
        <v>85000</v>
      </c>
      <c r="BF343" s="174">
        <v>112500</v>
      </c>
      <c r="BK343" s="172" t="s">
        <v>284</v>
      </c>
    </row>
    <row r="344" spans="53:63" x14ac:dyDescent="0.3">
      <c r="BA344" s="173">
        <v>335</v>
      </c>
      <c r="BB344" s="174">
        <v>135000</v>
      </c>
      <c r="BC344" s="174">
        <v>112500</v>
      </c>
      <c r="BD344" s="174">
        <v>125000</v>
      </c>
      <c r="BE344" s="174">
        <v>85000</v>
      </c>
      <c r="BF344" s="174">
        <v>112500</v>
      </c>
      <c r="BK344" s="172" t="s">
        <v>284</v>
      </c>
    </row>
    <row r="345" spans="53:63" x14ac:dyDescent="0.3">
      <c r="BA345" s="173">
        <v>336</v>
      </c>
      <c r="BB345" s="174">
        <v>135000</v>
      </c>
      <c r="BC345" s="174">
        <v>112500</v>
      </c>
      <c r="BD345" s="174">
        <v>125000</v>
      </c>
      <c r="BE345" s="174">
        <v>85000</v>
      </c>
      <c r="BF345" s="174">
        <v>112500</v>
      </c>
      <c r="BK345" s="172" t="s">
        <v>284</v>
      </c>
    </row>
    <row r="346" spans="53:63" x14ac:dyDescent="0.3">
      <c r="BA346" s="173">
        <v>337</v>
      </c>
      <c r="BB346" s="174">
        <v>135000</v>
      </c>
      <c r="BC346" s="174">
        <v>112500</v>
      </c>
      <c r="BD346" s="174">
        <v>125000</v>
      </c>
      <c r="BE346" s="174">
        <v>85000</v>
      </c>
      <c r="BF346" s="174">
        <v>112500</v>
      </c>
      <c r="BK346" s="172" t="s">
        <v>284</v>
      </c>
    </row>
    <row r="347" spans="53:63" x14ac:dyDescent="0.3">
      <c r="BA347" s="173">
        <v>338</v>
      </c>
      <c r="BB347" s="174">
        <v>135000</v>
      </c>
      <c r="BC347" s="174">
        <v>112500</v>
      </c>
      <c r="BD347" s="174">
        <v>125000</v>
      </c>
      <c r="BE347" s="174">
        <v>85000</v>
      </c>
      <c r="BF347" s="174">
        <v>112500</v>
      </c>
      <c r="BK347" s="172" t="s">
        <v>284</v>
      </c>
    </row>
    <row r="348" spans="53:63" x14ac:dyDescent="0.3">
      <c r="BA348" s="173">
        <v>339</v>
      </c>
      <c r="BB348" s="174">
        <v>135000</v>
      </c>
      <c r="BC348" s="174">
        <v>112500</v>
      </c>
      <c r="BD348" s="174">
        <v>125000</v>
      </c>
      <c r="BE348" s="174">
        <v>85000</v>
      </c>
      <c r="BF348" s="174">
        <v>112500</v>
      </c>
      <c r="BK348" s="172" t="s">
        <v>284</v>
      </c>
    </row>
    <row r="349" spans="53:63" x14ac:dyDescent="0.3">
      <c r="BA349" s="173">
        <v>340</v>
      </c>
      <c r="BB349" s="174">
        <v>135000</v>
      </c>
      <c r="BC349" s="174">
        <v>112500</v>
      </c>
      <c r="BD349" s="174">
        <v>125000</v>
      </c>
      <c r="BE349" s="174">
        <v>85000</v>
      </c>
      <c r="BF349" s="174">
        <v>112500</v>
      </c>
      <c r="BK349" s="172" t="s">
        <v>284</v>
      </c>
    </row>
    <row r="350" spans="53:63" x14ac:dyDescent="0.3">
      <c r="BA350" s="173">
        <v>341</v>
      </c>
      <c r="BB350" s="174">
        <v>135000</v>
      </c>
      <c r="BC350" s="174">
        <v>112500</v>
      </c>
      <c r="BD350" s="174">
        <v>125000</v>
      </c>
      <c r="BE350" s="174">
        <v>85000</v>
      </c>
      <c r="BF350" s="174">
        <v>112500</v>
      </c>
      <c r="BK350" s="172" t="s">
        <v>284</v>
      </c>
    </row>
    <row r="351" spans="53:63" x14ac:dyDescent="0.3">
      <c r="BA351" s="173">
        <v>342</v>
      </c>
      <c r="BB351" s="174">
        <v>135000</v>
      </c>
      <c r="BC351" s="174">
        <v>112500</v>
      </c>
      <c r="BD351" s="174">
        <v>125000</v>
      </c>
      <c r="BE351" s="174">
        <v>85000</v>
      </c>
      <c r="BF351" s="174">
        <v>112500</v>
      </c>
      <c r="BK351" s="172" t="s">
        <v>284</v>
      </c>
    </row>
    <row r="352" spans="53:63" x14ac:dyDescent="0.3">
      <c r="BA352" s="173">
        <v>343</v>
      </c>
      <c r="BB352" s="174">
        <v>135000</v>
      </c>
      <c r="BC352" s="174">
        <v>112500</v>
      </c>
      <c r="BD352" s="174">
        <v>125000</v>
      </c>
      <c r="BE352" s="174">
        <v>85000</v>
      </c>
      <c r="BF352" s="174">
        <v>112500</v>
      </c>
      <c r="BK352" s="172" t="s">
        <v>284</v>
      </c>
    </row>
    <row r="353" spans="53:63" x14ac:dyDescent="0.3">
      <c r="BA353" s="173">
        <v>344</v>
      </c>
      <c r="BB353" s="174">
        <v>135000</v>
      </c>
      <c r="BC353" s="174">
        <v>112500</v>
      </c>
      <c r="BD353" s="174">
        <v>125000</v>
      </c>
      <c r="BE353" s="174">
        <v>85000</v>
      </c>
      <c r="BF353" s="174">
        <v>112500</v>
      </c>
      <c r="BK353" s="172" t="s">
        <v>284</v>
      </c>
    </row>
    <row r="354" spans="53:63" x14ac:dyDescent="0.3">
      <c r="BA354" s="173">
        <v>345</v>
      </c>
      <c r="BB354" s="174">
        <v>135000</v>
      </c>
      <c r="BC354" s="174">
        <v>112500</v>
      </c>
      <c r="BD354" s="174">
        <v>125000</v>
      </c>
      <c r="BE354" s="174">
        <v>85000</v>
      </c>
      <c r="BF354" s="174">
        <v>112500</v>
      </c>
      <c r="BK354" s="172" t="s">
        <v>284</v>
      </c>
    </row>
    <row r="355" spans="53:63" x14ac:dyDescent="0.3">
      <c r="BA355" s="173">
        <v>346</v>
      </c>
      <c r="BB355" s="174">
        <v>135000</v>
      </c>
      <c r="BC355" s="174">
        <v>112500</v>
      </c>
      <c r="BD355" s="174">
        <v>125000</v>
      </c>
      <c r="BE355" s="174">
        <v>85000</v>
      </c>
      <c r="BF355" s="174">
        <v>112500</v>
      </c>
      <c r="BK355" s="172" t="s">
        <v>284</v>
      </c>
    </row>
    <row r="356" spans="53:63" x14ac:dyDescent="0.3">
      <c r="BA356" s="173">
        <v>347</v>
      </c>
      <c r="BB356" s="174">
        <v>135000</v>
      </c>
      <c r="BC356" s="174">
        <v>112500</v>
      </c>
      <c r="BD356" s="174">
        <v>125000</v>
      </c>
      <c r="BE356" s="174">
        <v>85000</v>
      </c>
      <c r="BF356" s="174">
        <v>112500</v>
      </c>
      <c r="BK356" s="172" t="s">
        <v>284</v>
      </c>
    </row>
    <row r="357" spans="53:63" x14ac:dyDescent="0.3">
      <c r="BA357" s="173">
        <v>348</v>
      </c>
      <c r="BB357" s="174">
        <v>135000</v>
      </c>
      <c r="BC357" s="174">
        <v>112500</v>
      </c>
      <c r="BD357" s="174">
        <v>125000</v>
      </c>
      <c r="BE357" s="174">
        <v>85000</v>
      </c>
      <c r="BF357" s="174">
        <v>112500</v>
      </c>
      <c r="BK357" s="172" t="s">
        <v>284</v>
      </c>
    </row>
    <row r="358" spans="53:63" x14ac:dyDescent="0.3">
      <c r="BA358" s="173">
        <v>349</v>
      </c>
      <c r="BB358" s="174">
        <v>135000</v>
      </c>
      <c r="BC358" s="174">
        <v>112500</v>
      </c>
      <c r="BD358" s="174">
        <v>125000</v>
      </c>
      <c r="BE358" s="174">
        <v>85000</v>
      </c>
      <c r="BF358" s="174">
        <v>112500</v>
      </c>
      <c r="BK358" s="172" t="s">
        <v>284</v>
      </c>
    </row>
    <row r="359" spans="53:63" x14ac:dyDescent="0.3">
      <c r="BA359" s="173">
        <v>350</v>
      </c>
      <c r="BB359" s="174">
        <v>135000</v>
      </c>
      <c r="BC359" s="174">
        <v>108000</v>
      </c>
      <c r="BD359" s="174">
        <v>120000</v>
      </c>
      <c r="BE359" s="174">
        <v>85000</v>
      </c>
      <c r="BF359" s="174">
        <v>108000</v>
      </c>
      <c r="BK359" s="172" t="s">
        <v>284</v>
      </c>
    </row>
    <row r="360" spans="53:63" x14ac:dyDescent="0.3">
      <c r="BA360" s="173">
        <v>351</v>
      </c>
      <c r="BB360" s="174">
        <v>135000</v>
      </c>
      <c r="BC360" s="174">
        <v>108000</v>
      </c>
      <c r="BD360" s="174">
        <v>120000</v>
      </c>
      <c r="BE360" s="174">
        <v>85000</v>
      </c>
      <c r="BF360" s="174">
        <v>108000</v>
      </c>
      <c r="BK360" s="172" t="s">
        <v>284</v>
      </c>
    </row>
    <row r="361" spans="53:63" x14ac:dyDescent="0.3">
      <c r="BA361" s="173">
        <v>352</v>
      </c>
      <c r="BB361" s="174">
        <v>135000</v>
      </c>
      <c r="BC361" s="174">
        <v>108000</v>
      </c>
      <c r="BD361" s="174">
        <v>120000</v>
      </c>
      <c r="BE361" s="174">
        <v>85000</v>
      </c>
      <c r="BF361" s="174">
        <v>108000</v>
      </c>
      <c r="BK361" s="172" t="s">
        <v>284</v>
      </c>
    </row>
    <row r="362" spans="53:63" x14ac:dyDescent="0.3">
      <c r="BA362" s="173">
        <v>353</v>
      </c>
      <c r="BB362" s="174">
        <v>135000</v>
      </c>
      <c r="BC362" s="174">
        <v>108000</v>
      </c>
      <c r="BD362" s="174">
        <v>120000</v>
      </c>
      <c r="BE362" s="174">
        <v>85000</v>
      </c>
      <c r="BF362" s="174">
        <v>108000</v>
      </c>
      <c r="BK362" s="172" t="s">
        <v>284</v>
      </c>
    </row>
    <row r="363" spans="53:63" x14ac:dyDescent="0.3">
      <c r="BA363" s="173">
        <v>354</v>
      </c>
      <c r="BB363" s="174">
        <v>135000</v>
      </c>
      <c r="BC363" s="174">
        <v>108000</v>
      </c>
      <c r="BD363" s="174">
        <v>120000</v>
      </c>
      <c r="BE363" s="174">
        <v>85000</v>
      </c>
      <c r="BF363" s="174">
        <v>108000</v>
      </c>
      <c r="BK363" s="172" t="s">
        <v>284</v>
      </c>
    </row>
    <row r="364" spans="53:63" x14ac:dyDescent="0.3">
      <c r="BA364" s="173">
        <v>355</v>
      </c>
      <c r="BB364" s="174">
        <v>135000</v>
      </c>
      <c r="BC364" s="174">
        <v>108000</v>
      </c>
      <c r="BD364" s="174">
        <v>120000</v>
      </c>
      <c r="BE364" s="174">
        <v>85000</v>
      </c>
      <c r="BF364" s="174">
        <v>108000</v>
      </c>
      <c r="BK364" s="172" t="s">
        <v>284</v>
      </c>
    </row>
    <row r="365" spans="53:63" x14ac:dyDescent="0.3">
      <c r="BA365" s="173">
        <v>356</v>
      </c>
      <c r="BB365" s="174">
        <v>135000</v>
      </c>
      <c r="BC365" s="174">
        <v>108000</v>
      </c>
      <c r="BD365" s="174">
        <v>120000</v>
      </c>
      <c r="BE365" s="174">
        <v>85000</v>
      </c>
      <c r="BF365" s="174">
        <v>108000</v>
      </c>
      <c r="BK365" s="172" t="s">
        <v>284</v>
      </c>
    </row>
    <row r="366" spans="53:63" x14ac:dyDescent="0.3">
      <c r="BA366" s="173">
        <v>357</v>
      </c>
      <c r="BB366" s="174">
        <v>135000</v>
      </c>
      <c r="BC366" s="174">
        <v>108000</v>
      </c>
      <c r="BD366" s="174">
        <v>120000</v>
      </c>
      <c r="BE366" s="174">
        <v>85000</v>
      </c>
      <c r="BF366" s="174">
        <v>108000</v>
      </c>
      <c r="BK366" s="172" t="s">
        <v>284</v>
      </c>
    </row>
    <row r="367" spans="53:63" x14ac:dyDescent="0.3">
      <c r="BA367" s="173">
        <v>358</v>
      </c>
      <c r="BB367" s="174">
        <v>135000</v>
      </c>
      <c r="BC367" s="174">
        <v>108000</v>
      </c>
      <c r="BD367" s="174">
        <v>120000</v>
      </c>
      <c r="BE367" s="174">
        <v>85000</v>
      </c>
      <c r="BF367" s="174">
        <v>108000</v>
      </c>
      <c r="BK367" s="172" t="s">
        <v>284</v>
      </c>
    </row>
    <row r="368" spans="53:63" x14ac:dyDescent="0.3">
      <c r="BA368" s="173">
        <v>359</v>
      </c>
      <c r="BB368" s="174">
        <v>135000</v>
      </c>
      <c r="BC368" s="174">
        <v>108000</v>
      </c>
      <c r="BD368" s="174">
        <v>120000</v>
      </c>
      <c r="BE368" s="174">
        <v>85000</v>
      </c>
      <c r="BF368" s="174">
        <v>108000</v>
      </c>
      <c r="BK368" s="172" t="s">
        <v>284</v>
      </c>
    </row>
    <row r="369" spans="53:63" x14ac:dyDescent="0.3">
      <c r="BA369" s="173">
        <v>360</v>
      </c>
      <c r="BB369" s="174">
        <v>135000</v>
      </c>
      <c r="BC369" s="174">
        <v>108000</v>
      </c>
      <c r="BD369" s="174">
        <v>120000</v>
      </c>
      <c r="BE369" s="174">
        <v>85000</v>
      </c>
      <c r="BF369" s="174">
        <v>108000</v>
      </c>
      <c r="BK369" s="172" t="s">
        <v>284</v>
      </c>
    </row>
    <row r="370" spans="53:63" x14ac:dyDescent="0.3">
      <c r="BA370" s="173">
        <v>361</v>
      </c>
      <c r="BB370" s="174">
        <v>135000</v>
      </c>
      <c r="BC370" s="174">
        <v>108000</v>
      </c>
      <c r="BD370" s="174">
        <v>120000</v>
      </c>
      <c r="BE370" s="174">
        <v>85000</v>
      </c>
      <c r="BF370" s="174">
        <v>108000</v>
      </c>
      <c r="BK370" s="172" t="s">
        <v>284</v>
      </c>
    </row>
    <row r="371" spans="53:63" x14ac:dyDescent="0.3">
      <c r="BA371" s="173">
        <v>362</v>
      </c>
      <c r="BB371" s="174">
        <v>135000</v>
      </c>
      <c r="BC371" s="174">
        <v>108000</v>
      </c>
      <c r="BD371" s="174">
        <v>120000</v>
      </c>
      <c r="BE371" s="174">
        <v>85000</v>
      </c>
      <c r="BF371" s="174">
        <v>108000</v>
      </c>
      <c r="BK371" s="172" t="s">
        <v>284</v>
      </c>
    </row>
    <row r="372" spans="53:63" x14ac:dyDescent="0.3">
      <c r="BA372" s="173">
        <v>363</v>
      </c>
      <c r="BB372" s="174">
        <v>135000</v>
      </c>
      <c r="BC372" s="174">
        <v>108000</v>
      </c>
      <c r="BD372" s="174">
        <v>120000</v>
      </c>
      <c r="BE372" s="174">
        <v>85000</v>
      </c>
      <c r="BF372" s="174">
        <v>108000</v>
      </c>
      <c r="BK372" s="172" t="s">
        <v>284</v>
      </c>
    </row>
    <row r="373" spans="53:63" x14ac:dyDescent="0.3">
      <c r="BA373" s="173">
        <v>364</v>
      </c>
      <c r="BB373" s="174">
        <v>135000</v>
      </c>
      <c r="BC373" s="174">
        <v>108000</v>
      </c>
      <c r="BD373" s="174">
        <v>120000</v>
      </c>
      <c r="BE373" s="174">
        <v>85000</v>
      </c>
      <c r="BF373" s="174">
        <v>108000</v>
      </c>
      <c r="BK373" s="172" t="s">
        <v>284</v>
      </c>
    </row>
    <row r="374" spans="53:63" x14ac:dyDescent="0.3">
      <c r="BA374" s="173">
        <v>365</v>
      </c>
      <c r="BB374" s="174">
        <v>135000</v>
      </c>
      <c r="BC374" s="174">
        <v>108000</v>
      </c>
      <c r="BD374" s="174">
        <v>120000</v>
      </c>
      <c r="BE374" s="174">
        <v>85000</v>
      </c>
      <c r="BF374" s="174">
        <v>108000</v>
      </c>
      <c r="BK374" s="172" t="s">
        <v>284</v>
      </c>
    </row>
    <row r="375" spans="53:63" x14ac:dyDescent="0.3">
      <c r="BA375" s="173">
        <v>366</v>
      </c>
      <c r="BB375" s="174">
        <v>135000</v>
      </c>
      <c r="BC375" s="174">
        <v>108000</v>
      </c>
      <c r="BD375" s="174">
        <v>120000</v>
      </c>
      <c r="BE375" s="174">
        <v>85000</v>
      </c>
      <c r="BF375" s="174">
        <v>108000</v>
      </c>
      <c r="BK375" s="172" t="s">
        <v>284</v>
      </c>
    </row>
    <row r="376" spans="53:63" x14ac:dyDescent="0.3">
      <c r="BA376" s="173">
        <v>367</v>
      </c>
      <c r="BB376" s="174">
        <v>135000</v>
      </c>
      <c r="BC376" s="174">
        <v>108000</v>
      </c>
      <c r="BD376" s="174">
        <v>120000</v>
      </c>
      <c r="BE376" s="174">
        <v>85000</v>
      </c>
      <c r="BF376" s="174">
        <v>108000</v>
      </c>
      <c r="BK376" s="172" t="s">
        <v>284</v>
      </c>
    </row>
    <row r="377" spans="53:63" x14ac:dyDescent="0.3">
      <c r="BA377" s="173">
        <v>368</v>
      </c>
      <c r="BB377" s="174">
        <v>135000</v>
      </c>
      <c r="BC377" s="174">
        <v>108000</v>
      </c>
      <c r="BD377" s="174">
        <v>120000</v>
      </c>
      <c r="BE377" s="174">
        <v>85000</v>
      </c>
      <c r="BF377" s="174">
        <v>108000</v>
      </c>
      <c r="BK377" s="172" t="s">
        <v>284</v>
      </c>
    </row>
    <row r="378" spans="53:63" x14ac:dyDescent="0.3">
      <c r="BA378" s="173">
        <v>369</v>
      </c>
      <c r="BB378" s="174">
        <v>135000</v>
      </c>
      <c r="BC378" s="174">
        <v>108000</v>
      </c>
      <c r="BD378" s="174">
        <v>120000</v>
      </c>
      <c r="BE378" s="174">
        <v>85000</v>
      </c>
      <c r="BF378" s="174">
        <v>108000</v>
      </c>
      <c r="BK378" s="172" t="s">
        <v>284</v>
      </c>
    </row>
    <row r="379" spans="53:63" x14ac:dyDescent="0.3">
      <c r="BA379" s="173">
        <v>370</v>
      </c>
      <c r="BB379" s="174">
        <v>135000</v>
      </c>
      <c r="BC379" s="174">
        <v>108000</v>
      </c>
      <c r="BD379" s="174">
        <v>120000</v>
      </c>
      <c r="BE379" s="174">
        <v>85000</v>
      </c>
      <c r="BF379" s="174">
        <v>108000</v>
      </c>
      <c r="BK379" s="172" t="s">
        <v>284</v>
      </c>
    </row>
    <row r="380" spans="53:63" x14ac:dyDescent="0.3">
      <c r="BA380" s="173">
        <v>371</v>
      </c>
      <c r="BB380" s="174">
        <v>135000</v>
      </c>
      <c r="BC380" s="174">
        <v>108000</v>
      </c>
      <c r="BD380" s="174">
        <v>120000</v>
      </c>
      <c r="BE380" s="174">
        <v>85000</v>
      </c>
      <c r="BF380" s="174">
        <v>108000</v>
      </c>
      <c r="BK380" s="172" t="s">
        <v>284</v>
      </c>
    </row>
    <row r="381" spans="53:63" x14ac:dyDescent="0.3">
      <c r="BA381" s="173">
        <v>372</v>
      </c>
      <c r="BB381" s="174">
        <v>135000</v>
      </c>
      <c r="BC381" s="174">
        <v>108000</v>
      </c>
      <c r="BD381" s="174">
        <v>120000</v>
      </c>
      <c r="BE381" s="174">
        <v>85000</v>
      </c>
      <c r="BF381" s="174">
        <v>108000</v>
      </c>
      <c r="BK381" s="172" t="s">
        <v>284</v>
      </c>
    </row>
    <row r="382" spans="53:63" x14ac:dyDescent="0.3">
      <c r="BA382" s="173">
        <v>373</v>
      </c>
      <c r="BB382" s="174">
        <v>135000</v>
      </c>
      <c r="BC382" s="174">
        <v>108000</v>
      </c>
      <c r="BD382" s="174">
        <v>120000</v>
      </c>
      <c r="BE382" s="174">
        <v>85000</v>
      </c>
      <c r="BF382" s="174">
        <v>108000</v>
      </c>
      <c r="BK382" s="172" t="s">
        <v>284</v>
      </c>
    </row>
    <row r="383" spans="53:63" x14ac:dyDescent="0.3">
      <c r="BA383" s="173">
        <v>374</v>
      </c>
      <c r="BB383" s="174">
        <v>135000</v>
      </c>
      <c r="BC383" s="174">
        <v>108000</v>
      </c>
      <c r="BD383" s="174">
        <v>120000</v>
      </c>
      <c r="BE383" s="174">
        <v>85000</v>
      </c>
      <c r="BF383" s="174">
        <v>108000</v>
      </c>
      <c r="BK383" s="172" t="s">
        <v>284</v>
      </c>
    </row>
    <row r="384" spans="53:63" x14ac:dyDescent="0.3">
      <c r="BA384" s="173">
        <v>375</v>
      </c>
      <c r="BB384" s="174">
        <v>135000</v>
      </c>
      <c r="BC384" s="174">
        <v>108000</v>
      </c>
      <c r="BD384" s="174">
        <v>120000</v>
      </c>
      <c r="BE384" s="174">
        <v>85000</v>
      </c>
      <c r="BF384" s="174">
        <v>108000</v>
      </c>
      <c r="BK384" s="172" t="s">
        <v>284</v>
      </c>
    </row>
    <row r="385" spans="53:63" x14ac:dyDescent="0.3">
      <c r="BA385" s="173">
        <v>376</v>
      </c>
      <c r="BB385" s="174">
        <v>135000</v>
      </c>
      <c r="BC385" s="174">
        <v>108000</v>
      </c>
      <c r="BD385" s="174">
        <v>120000</v>
      </c>
      <c r="BE385" s="174">
        <v>85000</v>
      </c>
      <c r="BF385" s="174">
        <v>108000</v>
      </c>
      <c r="BK385" s="172" t="s">
        <v>284</v>
      </c>
    </row>
    <row r="386" spans="53:63" x14ac:dyDescent="0.3">
      <c r="BA386" s="173">
        <v>377</v>
      </c>
      <c r="BB386" s="174">
        <v>135000</v>
      </c>
      <c r="BC386" s="174">
        <v>108000</v>
      </c>
      <c r="BD386" s="174">
        <v>120000</v>
      </c>
      <c r="BE386" s="174">
        <v>85000</v>
      </c>
      <c r="BF386" s="174">
        <v>108000</v>
      </c>
      <c r="BK386" s="172" t="s">
        <v>284</v>
      </c>
    </row>
    <row r="387" spans="53:63" x14ac:dyDescent="0.3">
      <c r="BA387" s="173">
        <v>378</v>
      </c>
      <c r="BB387" s="174">
        <v>135000</v>
      </c>
      <c r="BC387" s="174">
        <v>108000</v>
      </c>
      <c r="BD387" s="174">
        <v>120000</v>
      </c>
      <c r="BE387" s="174">
        <v>85000</v>
      </c>
      <c r="BF387" s="174">
        <v>108000</v>
      </c>
      <c r="BK387" s="172" t="s">
        <v>284</v>
      </c>
    </row>
    <row r="388" spans="53:63" x14ac:dyDescent="0.3">
      <c r="BA388" s="173">
        <v>379</v>
      </c>
      <c r="BB388" s="174">
        <v>135000</v>
      </c>
      <c r="BC388" s="174">
        <v>108000</v>
      </c>
      <c r="BD388" s="174">
        <v>120000</v>
      </c>
      <c r="BE388" s="174">
        <v>85000</v>
      </c>
      <c r="BF388" s="174">
        <v>108000</v>
      </c>
      <c r="BK388" s="172" t="s">
        <v>284</v>
      </c>
    </row>
    <row r="389" spans="53:63" x14ac:dyDescent="0.3">
      <c r="BA389" s="173">
        <v>380</v>
      </c>
      <c r="BB389" s="174">
        <v>135000</v>
      </c>
      <c r="BC389" s="174">
        <v>108000</v>
      </c>
      <c r="BD389" s="174">
        <v>120000</v>
      </c>
      <c r="BE389" s="174">
        <v>85000</v>
      </c>
      <c r="BF389" s="174">
        <v>108000</v>
      </c>
      <c r="BK389" s="172" t="s">
        <v>284</v>
      </c>
    </row>
    <row r="390" spans="53:63" x14ac:dyDescent="0.3">
      <c r="BA390" s="173">
        <v>381</v>
      </c>
      <c r="BB390" s="174">
        <v>135000</v>
      </c>
      <c r="BC390" s="174">
        <v>108000</v>
      </c>
      <c r="BD390" s="174">
        <v>120000</v>
      </c>
      <c r="BE390" s="174">
        <v>85000</v>
      </c>
      <c r="BF390" s="174">
        <v>108000</v>
      </c>
      <c r="BK390" s="172" t="s">
        <v>284</v>
      </c>
    </row>
    <row r="391" spans="53:63" x14ac:dyDescent="0.3">
      <c r="BA391" s="173">
        <v>382</v>
      </c>
      <c r="BB391" s="174">
        <v>135000</v>
      </c>
      <c r="BC391" s="174">
        <v>108000</v>
      </c>
      <c r="BD391" s="174">
        <v>120000</v>
      </c>
      <c r="BE391" s="174">
        <v>85000</v>
      </c>
      <c r="BF391" s="174">
        <v>108000</v>
      </c>
      <c r="BK391" s="172" t="s">
        <v>284</v>
      </c>
    </row>
    <row r="392" spans="53:63" x14ac:dyDescent="0.3">
      <c r="BA392" s="173">
        <v>383</v>
      </c>
      <c r="BB392" s="174">
        <v>135000</v>
      </c>
      <c r="BC392" s="174">
        <v>108000</v>
      </c>
      <c r="BD392" s="174">
        <v>120000</v>
      </c>
      <c r="BE392" s="174">
        <v>85000</v>
      </c>
      <c r="BF392" s="174">
        <v>108000</v>
      </c>
      <c r="BK392" s="172" t="s">
        <v>284</v>
      </c>
    </row>
    <row r="393" spans="53:63" x14ac:dyDescent="0.3">
      <c r="BA393" s="173">
        <v>384</v>
      </c>
      <c r="BB393" s="174">
        <v>135000</v>
      </c>
      <c r="BC393" s="174">
        <v>108000</v>
      </c>
      <c r="BD393" s="174">
        <v>120000</v>
      </c>
      <c r="BE393" s="174">
        <v>85000</v>
      </c>
      <c r="BF393" s="174">
        <v>108000</v>
      </c>
      <c r="BK393" s="172" t="s">
        <v>284</v>
      </c>
    </row>
    <row r="394" spans="53:63" x14ac:dyDescent="0.3">
      <c r="BA394" s="173">
        <v>385</v>
      </c>
      <c r="BB394" s="174">
        <v>135000</v>
      </c>
      <c r="BC394" s="174">
        <v>108000</v>
      </c>
      <c r="BD394" s="174">
        <v>120000</v>
      </c>
      <c r="BE394" s="174">
        <v>85000</v>
      </c>
      <c r="BF394" s="174">
        <v>108000</v>
      </c>
      <c r="BK394" s="172" t="s">
        <v>284</v>
      </c>
    </row>
    <row r="395" spans="53:63" x14ac:dyDescent="0.3">
      <c r="BA395" s="173">
        <v>386</v>
      </c>
      <c r="BB395" s="174">
        <v>135000</v>
      </c>
      <c r="BC395" s="174">
        <v>108000</v>
      </c>
      <c r="BD395" s="174">
        <v>120000</v>
      </c>
      <c r="BE395" s="174">
        <v>85000</v>
      </c>
      <c r="BF395" s="174">
        <v>108000</v>
      </c>
      <c r="BK395" s="172" t="s">
        <v>284</v>
      </c>
    </row>
    <row r="396" spans="53:63" x14ac:dyDescent="0.3">
      <c r="BA396" s="173">
        <v>387</v>
      </c>
      <c r="BB396" s="174">
        <v>135000</v>
      </c>
      <c r="BC396" s="174">
        <v>108000</v>
      </c>
      <c r="BD396" s="174">
        <v>120000</v>
      </c>
      <c r="BE396" s="174">
        <v>85000</v>
      </c>
      <c r="BF396" s="174">
        <v>108000</v>
      </c>
      <c r="BK396" s="172" t="s">
        <v>284</v>
      </c>
    </row>
    <row r="397" spans="53:63" x14ac:dyDescent="0.3">
      <c r="BA397" s="173">
        <v>388</v>
      </c>
      <c r="BB397" s="174">
        <v>135000</v>
      </c>
      <c r="BC397" s="174">
        <v>108000</v>
      </c>
      <c r="BD397" s="174">
        <v>120000</v>
      </c>
      <c r="BE397" s="174">
        <v>85000</v>
      </c>
      <c r="BF397" s="174">
        <v>108000</v>
      </c>
      <c r="BK397" s="172" t="s">
        <v>284</v>
      </c>
    </row>
    <row r="398" spans="53:63" x14ac:dyDescent="0.3">
      <c r="BA398" s="173">
        <v>389</v>
      </c>
      <c r="BB398" s="174">
        <v>135000</v>
      </c>
      <c r="BC398" s="174">
        <v>108000</v>
      </c>
      <c r="BD398" s="174">
        <v>120000</v>
      </c>
      <c r="BE398" s="174">
        <v>85000</v>
      </c>
      <c r="BF398" s="174">
        <v>108000</v>
      </c>
      <c r="BK398" s="172" t="s">
        <v>284</v>
      </c>
    </row>
    <row r="399" spans="53:63" x14ac:dyDescent="0.3">
      <c r="BA399" s="173">
        <v>390</v>
      </c>
      <c r="BB399" s="174">
        <v>135000</v>
      </c>
      <c r="BC399" s="174">
        <v>108000</v>
      </c>
      <c r="BD399" s="174">
        <v>120000</v>
      </c>
      <c r="BE399" s="174">
        <v>85000</v>
      </c>
      <c r="BF399" s="174">
        <v>108000</v>
      </c>
      <c r="BK399" s="172" t="s">
        <v>284</v>
      </c>
    </row>
    <row r="400" spans="53:63" x14ac:dyDescent="0.3">
      <c r="BA400" s="173">
        <v>391</v>
      </c>
      <c r="BB400" s="174">
        <v>135000</v>
      </c>
      <c r="BC400" s="174">
        <v>108000</v>
      </c>
      <c r="BD400" s="174">
        <v>120000</v>
      </c>
      <c r="BE400" s="174">
        <v>85000</v>
      </c>
      <c r="BF400" s="174">
        <v>108000</v>
      </c>
      <c r="BK400" s="172" t="s">
        <v>284</v>
      </c>
    </row>
    <row r="401" spans="53:63" x14ac:dyDescent="0.3">
      <c r="BA401" s="173">
        <v>392</v>
      </c>
      <c r="BB401" s="174">
        <v>135000</v>
      </c>
      <c r="BC401" s="174">
        <v>108000</v>
      </c>
      <c r="BD401" s="174">
        <v>120000</v>
      </c>
      <c r="BE401" s="174">
        <v>85000</v>
      </c>
      <c r="BF401" s="174">
        <v>108000</v>
      </c>
      <c r="BK401" s="172" t="s">
        <v>284</v>
      </c>
    </row>
    <row r="402" spans="53:63" x14ac:dyDescent="0.3">
      <c r="BA402" s="173">
        <v>393</v>
      </c>
      <c r="BB402" s="174">
        <v>135000</v>
      </c>
      <c r="BC402" s="174">
        <v>108000</v>
      </c>
      <c r="BD402" s="174">
        <v>120000</v>
      </c>
      <c r="BE402" s="174">
        <v>85000</v>
      </c>
      <c r="BF402" s="174">
        <v>108000</v>
      </c>
      <c r="BK402" s="172" t="s">
        <v>284</v>
      </c>
    </row>
    <row r="403" spans="53:63" x14ac:dyDescent="0.3">
      <c r="BA403" s="173">
        <v>394</v>
      </c>
      <c r="BB403" s="174">
        <v>135000</v>
      </c>
      <c r="BC403" s="174">
        <v>108000</v>
      </c>
      <c r="BD403" s="174">
        <v>120000</v>
      </c>
      <c r="BE403" s="174">
        <v>85000</v>
      </c>
      <c r="BF403" s="174">
        <v>108000</v>
      </c>
      <c r="BK403" s="172" t="s">
        <v>284</v>
      </c>
    </row>
    <row r="404" spans="53:63" x14ac:dyDescent="0.3">
      <c r="BA404" s="173">
        <v>395</v>
      </c>
      <c r="BB404" s="174">
        <v>135000</v>
      </c>
      <c r="BC404" s="174">
        <v>108000</v>
      </c>
      <c r="BD404" s="174">
        <v>120000</v>
      </c>
      <c r="BE404" s="174">
        <v>85000</v>
      </c>
      <c r="BF404" s="174">
        <v>108000</v>
      </c>
      <c r="BK404" s="172" t="s">
        <v>284</v>
      </c>
    </row>
    <row r="405" spans="53:63" x14ac:dyDescent="0.3">
      <c r="BA405" s="173">
        <v>396</v>
      </c>
      <c r="BB405" s="174">
        <v>135000</v>
      </c>
      <c r="BC405" s="174">
        <v>108000</v>
      </c>
      <c r="BD405" s="174">
        <v>120000</v>
      </c>
      <c r="BE405" s="174">
        <v>85000</v>
      </c>
      <c r="BF405" s="174">
        <v>108000</v>
      </c>
      <c r="BK405" s="172" t="s">
        <v>284</v>
      </c>
    </row>
    <row r="406" spans="53:63" x14ac:dyDescent="0.3">
      <c r="BA406" s="173">
        <v>397</v>
      </c>
      <c r="BB406" s="174">
        <v>135000</v>
      </c>
      <c r="BC406" s="174">
        <v>108000</v>
      </c>
      <c r="BD406" s="174">
        <v>120000</v>
      </c>
      <c r="BE406" s="174">
        <v>85000</v>
      </c>
      <c r="BF406" s="174">
        <v>108000</v>
      </c>
      <c r="BK406" s="172" t="s">
        <v>284</v>
      </c>
    </row>
    <row r="407" spans="53:63" x14ac:dyDescent="0.3">
      <c r="BA407" s="173">
        <v>398</v>
      </c>
      <c r="BB407" s="174">
        <v>135000</v>
      </c>
      <c r="BC407" s="174">
        <v>108000</v>
      </c>
      <c r="BD407" s="174">
        <v>120000</v>
      </c>
      <c r="BE407" s="174">
        <v>85000</v>
      </c>
      <c r="BF407" s="174">
        <v>108000</v>
      </c>
      <c r="BK407" s="172" t="s">
        <v>284</v>
      </c>
    </row>
    <row r="408" spans="53:63" x14ac:dyDescent="0.3">
      <c r="BA408" s="173">
        <v>399</v>
      </c>
      <c r="BB408" s="174">
        <v>135000</v>
      </c>
      <c r="BC408" s="174">
        <v>108000</v>
      </c>
      <c r="BD408" s="174">
        <v>120000</v>
      </c>
      <c r="BE408" s="174">
        <v>85000</v>
      </c>
      <c r="BF408" s="174">
        <v>108000</v>
      </c>
      <c r="BK408" s="172" t="s">
        <v>284</v>
      </c>
    </row>
    <row r="409" spans="53:63" x14ac:dyDescent="0.3">
      <c r="BA409" s="173">
        <v>400</v>
      </c>
      <c r="BB409" s="174">
        <v>135000</v>
      </c>
      <c r="BC409" s="174">
        <v>99000</v>
      </c>
      <c r="BD409" s="174">
        <v>110000</v>
      </c>
      <c r="BE409" s="174">
        <v>85000</v>
      </c>
      <c r="BF409" s="174">
        <v>99000</v>
      </c>
      <c r="BK409" s="172" t="s">
        <v>284</v>
      </c>
    </row>
    <row r="410" spans="53:63" x14ac:dyDescent="0.3">
      <c r="BA410" s="173">
        <v>401</v>
      </c>
      <c r="BB410" s="174">
        <v>135000</v>
      </c>
      <c r="BC410" s="174">
        <v>99000</v>
      </c>
      <c r="BD410" s="174">
        <v>110000</v>
      </c>
      <c r="BE410" s="174">
        <v>85000</v>
      </c>
      <c r="BF410" s="174">
        <v>99000</v>
      </c>
      <c r="BK410" s="172" t="s">
        <v>284</v>
      </c>
    </row>
    <row r="411" spans="53:63" x14ac:dyDescent="0.3">
      <c r="BA411" s="173">
        <v>402</v>
      </c>
      <c r="BB411" s="174">
        <v>135000</v>
      </c>
      <c r="BC411" s="174">
        <v>99000</v>
      </c>
      <c r="BD411" s="174">
        <v>110000</v>
      </c>
      <c r="BE411" s="174">
        <v>85000</v>
      </c>
      <c r="BF411" s="174">
        <v>99000</v>
      </c>
      <c r="BK411" s="172" t="s">
        <v>284</v>
      </c>
    </row>
    <row r="412" spans="53:63" x14ac:dyDescent="0.3">
      <c r="BA412" s="173">
        <v>403</v>
      </c>
      <c r="BB412" s="174">
        <v>135000</v>
      </c>
      <c r="BC412" s="174">
        <v>99000</v>
      </c>
      <c r="BD412" s="174">
        <v>110000</v>
      </c>
      <c r="BE412" s="174">
        <v>85000</v>
      </c>
      <c r="BF412" s="174">
        <v>99000</v>
      </c>
      <c r="BK412" s="172" t="s">
        <v>284</v>
      </c>
    </row>
    <row r="413" spans="53:63" x14ac:dyDescent="0.3">
      <c r="BA413" s="173">
        <v>404</v>
      </c>
      <c r="BB413" s="174">
        <v>135000</v>
      </c>
      <c r="BC413" s="174">
        <v>99000</v>
      </c>
      <c r="BD413" s="174">
        <v>110000</v>
      </c>
      <c r="BE413" s="174">
        <v>85000</v>
      </c>
      <c r="BF413" s="174">
        <v>99000</v>
      </c>
      <c r="BK413" s="172" t="s">
        <v>284</v>
      </c>
    </row>
    <row r="414" spans="53:63" x14ac:dyDescent="0.3">
      <c r="BA414" s="173">
        <v>405</v>
      </c>
      <c r="BB414" s="174">
        <v>135000</v>
      </c>
      <c r="BC414" s="174">
        <v>99000</v>
      </c>
      <c r="BD414" s="174">
        <v>110000</v>
      </c>
      <c r="BE414" s="174">
        <v>85000</v>
      </c>
      <c r="BF414" s="174">
        <v>99000</v>
      </c>
      <c r="BK414" s="172" t="s">
        <v>284</v>
      </c>
    </row>
    <row r="415" spans="53:63" x14ac:dyDescent="0.3">
      <c r="BA415" s="173">
        <v>406</v>
      </c>
      <c r="BB415" s="174">
        <v>135000</v>
      </c>
      <c r="BC415" s="174">
        <v>99000</v>
      </c>
      <c r="BD415" s="174">
        <v>110000</v>
      </c>
      <c r="BE415" s="174">
        <v>85000</v>
      </c>
      <c r="BF415" s="174">
        <v>99000</v>
      </c>
      <c r="BK415" s="172" t="s">
        <v>284</v>
      </c>
    </row>
    <row r="416" spans="53:63" x14ac:dyDescent="0.3">
      <c r="BA416" s="173">
        <v>407</v>
      </c>
      <c r="BB416" s="174">
        <v>135000</v>
      </c>
      <c r="BC416" s="174">
        <v>99000</v>
      </c>
      <c r="BD416" s="174">
        <v>110000</v>
      </c>
      <c r="BE416" s="174">
        <v>85000</v>
      </c>
      <c r="BF416" s="174">
        <v>99000</v>
      </c>
      <c r="BK416" s="172" t="s">
        <v>284</v>
      </c>
    </row>
    <row r="417" spans="53:63" x14ac:dyDescent="0.3">
      <c r="BA417" s="173">
        <v>408</v>
      </c>
      <c r="BB417" s="174">
        <v>135000</v>
      </c>
      <c r="BC417" s="174">
        <v>99000</v>
      </c>
      <c r="BD417" s="174">
        <v>110000</v>
      </c>
      <c r="BE417" s="174">
        <v>85000</v>
      </c>
      <c r="BF417" s="174">
        <v>99000</v>
      </c>
      <c r="BK417" s="172" t="s">
        <v>284</v>
      </c>
    </row>
    <row r="418" spans="53:63" x14ac:dyDescent="0.3">
      <c r="BA418" s="173">
        <v>409</v>
      </c>
      <c r="BB418" s="174">
        <v>135000</v>
      </c>
      <c r="BC418" s="174">
        <v>99000</v>
      </c>
      <c r="BD418" s="174">
        <v>110000</v>
      </c>
      <c r="BE418" s="174">
        <v>85000</v>
      </c>
      <c r="BF418" s="174">
        <v>99000</v>
      </c>
      <c r="BK418" s="172" t="s">
        <v>284</v>
      </c>
    </row>
    <row r="419" spans="53:63" x14ac:dyDescent="0.3">
      <c r="BA419" s="173">
        <v>410</v>
      </c>
      <c r="BB419" s="174">
        <v>135000</v>
      </c>
      <c r="BC419" s="174">
        <v>99000</v>
      </c>
      <c r="BD419" s="174">
        <v>110000</v>
      </c>
      <c r="BE419" s="174">
        <v>85000</v>
      </c>
      <c r="BF419" s="174">
        <v>99000</v>
      </c>
      <c r="BK419" s="172" t="s">
        <v>284</v>
      </c>
    </row>
    <row r="420" spans="53:63" x14ac:dyDescent="0.3">
      <c r="BA420" s="173">
        <v>411</v>
      </c>
      <c r="BB420" s="174">
        <v>135000</v>
      </c>
      <c r="BC420" s="174">
        <v>99000</v>
      </c>
      <c r="BD420" s="174">
        <v>110000</v>
      </c>
      <c r="BE420" s="174">
        <v>85000</v>
      </c>
      <c r="BF420" s="174">
        <v>99000</v>
      </c>
      <c r="BK420" s="172" t="s">
        <v>284</v>
      </c>
    </row>
    <row r="421" spans="53:63" x14ac:dyDescent="0.3">
      <c r="BA421" s="173">
        <v>412</v>
      </c>
      <c r="BB421" s="174">
        <v>135000</v>
      </c>
      <c r="BC421" s="174">
        <v>99000</v>
      </c>
      <c r="BD421" s="174">
        <v>110000</v>
      </c>
      <c r="BE421" s="174">
        <v>85000</v>
      </c>
      <c r="BF421" s="174">
        <v>99000</v>
      </c>
      <c r="BK421" s="172" t="s">
        <v>284</v>
      </c>
    </row>
    <row r="422" spans="53:63" x14ac:dyDescent="0.3">
      <c r="BA422" s="173">
        <v>413</v>
      </c>
      <c r="BB422" s="174">
        <v>135000</v>
      </c>
      <c r="BC422" s="174">
        <v>99000</v>
      </c>
      <c r="BD422" s="174">
        <v>110000</v>
      </c>
      <c r="BE422" s="174">
        <v>85000</v>
      </c>
      <c r="BF422" s="174">
        <v>99000</v>
      </c>
      <c r="BK422" s="172" t="s">
        <v>284</v>
      </c>
    </row>
    <row r="423" spans="53:63" x14ac:dyDescent="0.3">
      <c r="BA423" s="173">
        <v>414</v>
      </c>
      <c r="BB423" s="174">
        <v>135000</v>
      </c>
      <c r="BC423" s="174">
        <v>99000</v>
      </c>
      <c r="BD423" s="174">
        <v>110000</v>
      </c>
      <c r="BE423" s="174">
        <v>85000</v>
      </c>
      <c r="BF423" s="174">
        <v>99000</v>
      </c>
      <c r="BK423" s="172" t="s">
        <v>284</v>
      </c>
    </row>
    <row r="424" spans="53:63" x14ac:dyDescent="0.3">
      <c r="BA424" s="173">
        <v>415</v>
      </c>
      <c r="BB424" s="174">
        <v>135000</v>
      </c>
      <c r="BC424" s="174">
        <v>99000</v>
      </c>
      <c r="BD424" s="174">
        <v>110000</v>
      </c>
      <c r="BE424" s="174">
        <v>85000</v>
      </c>
      <c r="BF424" s="174">
        <v>99000</v>
      </c>
      <c r="BK424" s="172" t="s">
        <v>284</v>
      </c>
    </row>
    <row r="425" spans="53:63" x14ac:dyDescent="0.3">
      <c r="BA425" s="173">
        <v>416</v>
      </c>
      <c r="BB425" s="174">
        <v>135000</v>
      </c>
      <c r="BC425" s="174">
        <v>99000</v>
      </c>
      <c r="BD425" s="174">
        <v>110000</v>
      </c>
      <c r="BE425" s="174">
        <v>85000</v>
      </c>
      <c r="BF425" s="174">
        <v>99000</v>
      </c>
      <c r="BK425" s="172" t="s">
        <v>284</v>
      </c>
    </row>
    <row r="426" spans="53:63" x14ac:dyDescent="0.3">
      <c r="BA426" s="173">
        <v>417</v>
      </c>
      <c r="BB426" s="174">
        <v>135000</v>
      </c>
      <c r="BC426" s="174">
        <v>99000</v>
      </c>
      <c r="BD426" s="174">
        <v>110000</v>
      </c>
      <c r="BE426" s="174">
        <v>85000</v>
      </c>
      <c r="BF426" s="174">
        <v>99000</v>
      </c>
      <c r="BK426" s="172" t="s">
        <v>284</v>
      </c>
    </row>
    <row r="427" spans="53:63" x14ac:dyDescent="0.3">
      <c r="BA427" s="173">
        <v>418</v>
      </c>
      <c r="BB427" s="174">
        <v>135000</v>
      </c>
      <c r="BC427" s="174">
        <v>99000</v>
      </c>
      <c r="BD427" s="174">
        <v>110000</v>
      </c>
      <c r="BE427" s="174">
        <v>85000</v>
      </c>
      <c r="BF427" s="174">
        <v>99000</v>
      </c>
      <c r="BK427" s="172" t="s">
        <v>284</v>
      </c>
    </row>
    <row r="428" spans="53:63" x14ac:dyDescent="0.3">
      <c r="BA428" s="173">
        <v>419</v>
      </c>
      <c r="BB428" s="174">
        <v>135000</v>
      </c>
      <c r="BC428" s="174">
        <v>99000</v>
      </c>
      <c r="BD428" s="174">
        <v>110000</v>
      </c>
      <c r="BE428" s="174">
        <v>85000</v>
      </c>
      <c r="BF428" s="174">
        <v>99000</v>
      </c>
      <c r="BK428" s="172" t="s">
        <v>284</v>
      </c>
    </row>
    <row r="429" spans="53:63" x14ac:dyDescent="0.3">
      <c r="BA429" s="173">
        <v>420</v>
      </c>
      <c r="BB429" s="174">
        <v>135000</v>
      </c>
      <c r="BC429" s="174">
        <v>99000</v>
      </c>
      <c r="BD429" s="174">
        <v>110000</v>
      </c>
      <c r="BE429" s="174">
        <v>85000</v>
      </c>
      <c r="BF429" s="174">
        <v>99000</v>
      </c>
      <c r="BK429" s="172" t="s">
        <v>284</v>
      </c>
    </row>
    <row r="430" spans="53:63" x14ac:dyDescent="0.3">
      <c r="BA430" s="173">
        <v>421</v>
      </c>
      <c r="BB430" s="174">
        <v>135000</v>
      </c>
      <c r="BC430" s="174">
        <v>99000</v>
      </c>
      <c r="BD430" s="174">
        <v>110000</v>
      </c>
      <c r="BE430" s="174">
        <v>85000</v>
      </c>
      <c r="BF430" s="174">
        <v>99000</v>
      </c>
      <c r="BK430" s="172" t="s">
        <v>284</v>
      </c>
    </row>
    <row r="431" spans="53:63" x14ac:dyDescent="0.3">
      <c r="BA431" s="173">
        <v>422</v>
      </c>
      <c r="BB431" s="174">
        <v>135000</v>
      </c>
      <c r="BC431" s="174">
        <v>99000</v>
      </c>
      <c r="BD431" s="174">
        <v>110000</v>
      </c>
      <c r="BE431" s="174">
        <v>85000</v>
      </c>
      <c r="BF431" s="174">
        <v>99000</v>
      </c>
      <c r="BK431" s="172" t="s">
        <v>284</v>
      </c>
    </row>
    <row r="432" spans="53:63" x14ac:dyDescent="0.3">
      <c r="BA432" s="173">
        <v>423</v>
      </c>
      <c r="BB432" s="174">
        <v>135000</v>
      </c>
      <c r="BC432" s="174">
        <v>99000</v>
      </c>
      <c r="BD432" s="174">
        <v>110000</v>
      </c>
      <c r="BE432" s="174">
        <v>85000</v>
      </c>
      <c r="BF432" s="174">
        <v>99000</v>
      </c>
      <c r="BK432" s="172" t="s">
        <v>284</v>
      </c>
    </row>
    <row r="433" spans="53:63" x14ac:dyDescent="0.3">
      <c r="BA433" s="173">
        <v>424</v>
      </c>
      <c r="BB433" s="174">
        <v>135000</v>
      </c>
      <c r="BC433" s="174">
        <v>99000</v>
      </c>
      <c r="BD433" s="174">
        <v>110000</v>
      </c>
      <c r="BE433" s="174">
        <v>85000</v>
      </c>
      <c r="BF433" s="174">
        <v>99000</v>
      </c>
      <c r="BK433" s="172" t="s">
        <v>284</v>
      </c>
    </row>
    <row r="434" spans="53:63" x14ac:dyDescent="0.3">
      <c r="BA434" s="173">
        <v>425</v>
      </c>
      <c r="BB434" s="174">
        <v>135000</v>
      </c>
      <c r="BC434" s="174">
        <v>99000</v>
      </c>
      <c r="BD434" s="174">
        <v>110000</v>
      </c>
      <c r="BE434" s="174">
        <v>85000</v>
      </c>
      <c r="BF434" s="174">
        <v>99000</v>
      </c>
      <c r="BK434" s="172" t="s">
        <v>284</v>
      </c>
    </row>
    <row r="435" spans="53:63" x14ac:dyDescent="0.3">
      <c r="BA435" s="173">
        <v>426</v>
      </c>
      <c r="BB435" s="174">
        <v>135000</v>
      </c>
      <c r="BC435" s="174">
        <v>99000</v>
      </c>
      <c r="BD435" s="174">
        <v>110000</v>
      </c>
      <c r="BE435" s="174">
        <v>85000</v>
      </c>
      <c r="BF435" s="174">
        <v>99000</v>
      </c>
      <c r="BK435" s="172" t="s">
        <v>284</v>
      </c>
    </row>
    <row r="436" spans="53:63" x14ac:dyDescent="0.3">
      <c r="BA436" s="173">
        <v>427</v>
      </c>
      <c r="BB436" s="174">
        <v>135000</v>
      </c>
      <c r="BC436" s="174">
        <v>99000</v>
      </c>
      <c r="BD436" s="174">
        <v>110000</v>
      </c>
      <c r="BE436" s="174">
        <v>85000</v>
      </c>
      <c r="BF436" s="174">
        <v>99000</v>
      </c>
      <c r="BK436" s="172" t="s">
        <v>284</v>
      </c>
    </row>
    <row r="437" spans="53:63" x14ac:dyDescent="0.3">
      <c r="BA437" s="173">
        <v>428</v>
      </c>
      <c r="BB437" s="174">
        <v>135000</v>
      </c>
      <c r="BC437" s="174">
        <v>99000</v>
      </c>
      <c r="BD437" s="174">
        <v>110000</v>
      </c>
      <c r="BE437" s="174">
        <v>85000</v>
      </c>
      <c r="BF437" s="174">
        <v>99000</v>
      </c>
      <c r="BK437" s="172" t="s">
        <v>284</v>
      </c>
    </row>
    <row r="438" spans="53:63" x14ac:dyDescent="0.3">
      <c r="BA438" s="173">
        <v>429</v>
      </c>
      <c r="BB438" s="174">
        <v>135000</v>
      </c>
      <c r="BC438" s="174">
        <v>99000</v>
      </c>
      <c r="BD438" s="174">
        <v>110000</v>
      </c>
      <c r="BE438" s="174">
        <v>85000</v>
      </c>
      <c r="BF438" s="174">
        <v>99000</v>
      </c>
      <c r="BK438" s="172" t="s">
        <v>284</v>
      </c>
    </row>
    <row r="439" spans="53:63" x14ac:dyDescent="0.3">
      <c r="BA439" s="173">
        <v>430</v>
      </c>
      <c r="BB439" s="174">
        <v>135000</v>
      </c>
      <c r="BC439" s="174">
        <v>99000</v>
      </c>
      <c r="BD439" s="174">
        <v>110000</v>
      </c>
      <c r="BE439" s="174">
        <v>85000</v>
      </c>
      <c r="BF439" s="174">
        <v>99000</v>
      </c>
      <c r="BK439" s="172" t="s">
        <v>284</v>
      </c>
    </row>
    <row r="440" spans="53:63" x14ac:dyDescent="0.3">
      <c r="BA440" s="173">
        <v>431</v>
      </c>
      <c r="BB440" s="174">
        <v>135000</v>
      </c>
      <c r="BC440" s="174">
        <v>99000</v>
      </c>
      <c r="BD440" s="174">
        <v>110000</v>
      </c>
      <c r="BE440" s="174">
        <v>85000</v>
      </c>
      <c r="BF440" s="174">
        <v>99000</v>
      </c>
      <c r="BK440" s="172" t="s">
        <v>284</v>
      </c>
    </row>
    <row r="441" spans="53:63" x14ac:dyDescent="0.3">
      <c r="BA441" s="173">
        <v>432</v>
      </c>
      <c r="BB441" s="174">
        <v>135000</v>
      </c>
      <c r="BC441" s="174">
        <v>99000</v>
      </c>
      <c r="BD441" s="174">
        <v>110000</v>
      </c>
      <c r="BE441" s="174">
        <v>85000</v>
      </c>
      <c r="BF441" s="174">
        <v>99000</v>
      </c>
      <c r="BK441" s="172" t="s">
        <v>284</v>
      </c>
    </row>
    <row r="442" spans="53:63" x14ac:dyDescent="0.3">
      <c r="BA442" s="173">
        <v>433</v>
      </c>
      <c r="BB442" s="174">
        <v>135000</v>
      </c>
      <c r="BC442" s="174">
        <v>99000</v>
      </c>
      <c r="BD442" s="174">
        <v>110000</v>
      </c>
      <c r="BE442" s="174">
        <v>85000</v>
      </c>
      <c r="BF442" s="174">
        <v>99000</v>
      </c>
      <c r="BK442" s="172" t="s">
        <v>284</v>
      </c>
    </row>
    <row r="443" spans="53:63" x14ac:dyDescent="0.3">
      <c r="BA443" s="173">
        <v>434</v>
      </c>
      <c r="BB443" s="174">
        <v>135000</v>
      </c>
      <c r="BC443" s="174">
        <v>99000</v>
      </c>
      <c r="BD443" s="174">
        <v>110000</v>
      </c>
      <c r="BE443" s="174">
        <v>85000</v>
      </c>
      <c r="BF443" s="174">
        <v>99000</v>
      </c>
      <c r="BK443" s="172" t="s">
        <v>284</v>
      </c>
    </row>
    <row r="444" spans="53:63" x14ac:dyDescent="0.3">
      <c r="BA444" s="173">
        <v>435</v>
      </c>
      <c r="BB444" s="174">
        <v>135000</v>
      </c>
      <c r="BC444" s="174">
        <v>99000</v>
      </c>
      <c r="BD444" s="174">
        <v>110000</v>
      </c>
      <c r="BE444" s="174">
        <v>85000</v>
      </c>
      <c r="BF444" s="174">
        <v>99000</v>
      </c>
      <c r="BK444" s="172" t="s">
        <v>284</v>
      </c>
    </row>
    <row r="445" spans="53:63" x14ac:dyDescent="0.3">
      <c r="BA445" s="173">
        <v>436</v>
      </c>
      <c r="BB445" s="174">
        <v>135000</v>
      </c>
      <c r="BC445" s="174">
        <v>99000</v>
      </c>
      <c r="BD445" s="174">
        <v>110000</v>
      </c>
      <c r="BE445" s="174">
        <v>85000</v>
      </c>
      <c r="BF445" s="174">
        <v>99000</v>
      </c>
      <c r="BK445" s="172" t="s">
        <v>284</v>
      </c>
    </row>
    <row r="446" spans="53:63" x14ac:dyDescent="0.3">
      <c r="BA446" s="173">
        <v>437</v>
      </c>
      <c r="BB446" s="174">
        <v>135000</v>
      </c>
      <c r="BC446" s="174">
        <v>99000</v>
      </c>
      <c r="BD446" s="174">
        <v>110000</v>
      </c>
      <c r="BE446" s="174">
        <v>85000</v>
      </c>
      <c r="BF446" s="174">
        <v>99000</v>
      </c>
      <c r="BK446" s="172" t="s">
        <v>284</v>
      </c>
    </row>
    <row r="447" spans="53:63" x14ac:dyDescent="0.3">
      <c r="BA447" s="173">
        <v>438</v>
      </c>
      <c r="BB447" s="174">
        <v>135000</v>
      </c>
      <c r="BC447" s="174">
        <v>99000</v>
      </c>
      <c r="BD447" s="174">
        <v>110000</v>
      </c>
      <c r="BE447" s="174">
        <v>85000</v>
      </c>
      <c r="BF447" s="174">
        <v>99000</v>
      </c>
      <c r="BK447" s="172" t="s">
        <v>284</v>
      </c>
    </row>
    <row r="448" spans="53:63" x14ac:dyDescent="0.3">
      <c r="BA448" s="173">
        <v>439</v>
      </c>
      <c r="BB448" s="174">
        <v>135000</v>
      </c>
      <c r="BC448" s="174">
        <v>99000</v>
      </c>
      <c r="BD448" s="174">
        <v>110000</v>
      </c>
      <c r="BE448" s="174">
        <v>85000</v>
      </c>
      <c r="BF448" s="174">
        <v>99000</v>
      </c>
      <c r="BK448" s="172" t="s">
        <v>284</v>
      </c>
    </row>
    <row r="449" spans="53:63" x14ac:dyDescent="0.3">
      <c r="BA449" s="173">
        <v>440</v>
      </c>
      <c r="BB449" s="174">
        <v>135000</v>
      </c>
      <c r="BC449" s="174">
        <v>99000</v>
      </c>
      <c r="BD449" s="174">
        <v>110000</v>
      </c>
      <c r="BE449" s="174">
        <v>85000</v>
      </c>
      <c r="BF449" s="174">
        <v>99000</v>
      </c>
      <c r="BK449" s="172" t="s">
        <v>284</v>
      </c>
    </row>
    <row r="450" spans="53:63" x14ac:dyDescent="0.3">
      <c r="BA450" s="173">
        <v>441</v>
      </c>
      <c r="BB450" s="174">
        <v>135000</v>
      </c>
      <c r="BC450" s="174">
        <v>99000</v>
      </c>
      <c r="BD450" s="174">
        <v>110000</v>
      </c>
      <c r="BE450" s="174">
        <v>85000</v>
      </c>
      <c r="BF450" s="174">
        <v>99000</v>
      </c>
      <c r="BK450" s="172" t="s">
        <v>284</v>
      </c>
    </row>
    <row r="451" spans="53:63" x14ac:dyDescent="0.3">
      <c r="BA451" s="173">
        <v>442</v>
      </c>
      <c r="BB451" s="174">
        <v>135000</v>
      </c>
      <c r="BC451" s="174">
        <v>99000</v>
      </c>
      <c r="BD451" s="174">
        <v>110000</v>
      </c>
      <c r="BE451" s="174">
        <v>85000</v>
      </c>
      <c r="BF451" s="174">
        <v>99000</v>
      </c>
      <c r="BK451" s="172" t="s">
        <v>284</v>
      </c>
    </row>
    <row r="452" spans="53:63" x14ac:dyDescent="0.3">
      <c r="BA452" s="173">
        <v>443</v>
      </c>
      <c r="BB452" s="174">
        <v>135000</v>
      </c>
      <c r="BC452" s="174">
        <v>99000</v>
      </c>
      <c r="BD452" s="174">
        <v>110000</v>
      </c>
      <c r="BE452" s="174">
        <v>85000</v>
      </c>
      <c r="BF452" s="174">
        <v>99000</v>
      </c>
      <c r="BK452" s="172" t="s">
        <v>284</v>
      </c>
    </row>
    <row r="453" spans="53:63" x14ac:dyDescent="0.3">
      <c r="BA453" s="173">
        <v>444</v>
      </c>
      <c r="BB453" s="174">
        <v>135000</v>
      </c>
      <c r="BC453" s="174">
        <v>99000</v>
      </c>
      <c r="BD453" s="174">
        <v>110000</v>
      </c>
      <c r="BE453" s="174">
        <v>85000</v>
      </c>
      <c r="BF453" s="174">
        <v>99000</v>
      </c>
      <c r="BK453" s="172" t="s">
        <v>284</v>
      </c>
    </row>
    <row r="454" spans="53:63" x14ac:dyDescent="0.3">
      <c r="BA454" s="173">
        <v>445</v>
      </c>
      <c r="BB454" s="174">
        <v>135000</v>
      </c>
      <c r="BC454" s="174">
        <v>99000</v>
      </c>
      <c r="BD454" s="174">
        <v>110000</v>
      </c>
      <c r="BE454" s="174">
        <v>85000</v>
      </c>
      <c r="BF454" s="174">
        <v>99000</v>
      </c>
      <c r="BK454" s="172" t="s">
        <v>284</v>
      </c>
    </row>
    <row r="455" spans="53:63" x14ac:dyDescent="0.3">
      <c r="BA455" s="173">
        <v>446</v>
      </c>
      <c r="BB455" s="174">
        <v>135000</v>
      </c>
      <c r="BC455" s="174">
        <v>99000</v>
      </c>
      <c r="BD455" s="174">
        <v>110000</v>
      </c>
      <c r="BE455" s="174">
        <v>85000</v>
      </c>
      <c r="BF455" s="174">
        <v>99000</v>
      </c>
      <c r="BK455" s="172" t="s">
        <v>284</v>
      </c>
    </row>
    <row r="456" spans="53:63" x14ac:dyDescent="0.3">
      <c r="BA456" s="173">
        <v>447</v>
      </c>
      <c r="BB456" s="174">
        <v>135000</v>
      </c>
      <c r="BC456" s="174">
        <v>99000</v>
      </c>
      <c r="BD456" s="174">
        <v>110000</v>
      </c>
      <c r="BE456" s="174">
        <v>85000</v>
      </c>
      <c r="BF456" s="174">
        <v>99000</v>
      </c>
      <c r="BK456" s="172" t="s">
        <v>284</v>
      </c>
    </row>
    <row r="457" spans="53:63" x14ac:dyDescent="0.3">
      <c r="BA457" s="173">
        <v>448</v>
      </c>
      <c r="BB457" s="174">
        <v>135000</v>
      </c>
      <c r="BC457" s="174">
        <v>99000</v>
      </c>
      <c r="BD457" s="174">
        <v>110000</v>
      </c>
      <c r="BE457" s="174">
        <v>85000</v>
      </c>
      <c r="BF457" s="174">
        <v>99000</v>
      </c>
      <c r="BK457" s="172" t="s">
        <v>284</v>
      </c>
    </row>
    <row r="458" spans="53:63" x14ac:dyDescent="0.3">
      <c r="BA458" s="173">
        <v>449</v>
      </c>
      <c r="BB458" s="174">
        <v>135000</v>
      </c>
      <c r="BC458" s="174">
        <v>99000</v>
      </c>
      <c r="BD458" s="174">
        <v>110000</v>
      </c>
      <c r="BE458" s="174">
        <v>85000</v>
      </c>
      <c r="BF458" s="174">
        <v>99000</v>
      </c>
      <c r="BK458" s="172" t="s">
        <v>284</v>
      </c>
    </row>
    <row r="459" spans="53:63" x14ac:dyDescent="0.3">
      <c r="BA459" s="173">
        <v>450</v>
      </c>
      <c r="BB459" s="174">
        <v>135000</v>
      </c>
      <c r="BC459" s="174">
        <v>99000</v>
      </c>
      <c r="BD459" s="174">
        <v>110000</v>
      </c>
      <c r="BE459" s="174">
        <v>85000</v>
      </c>
      <c r="BF459" s="174">
        <v>99000</v>
      </c>
      <c r="BK459" s="172" t="s">
        <v>284</v>
      </c>
    </row>
    <row r="460" spans="53:63" x14ac:dyDescent="0.3">
      <c r="BA460" s="173">
        <v>451</v>
      </c>
      <c r="BB460" s="174">
        <v>135000</v>
      </c>
      <c r="BC460" s="174">
        <v>99000</v>
      </c>
      <c r="BD460" s="174">
        <v>110000</v>
      </c>
      <c r="BE460" s="174">
        <v>85000</v>
      </c>
      <c r="BF460" s="174">
        <v>99000</v>
      </c>
      <c r="BK460" s="172" t="s">
        <v>284</v>
      </c>
    </row>
    <row r="461" spans="53:63" x14ac:dyDescent="0.3">
      <c r="BA461" s="173">
        <v>452</v>
      </c>
      <c r="BB461" s="174">
        <v>135000</v>
      </c>
      <c r="BC461" s="174">
        <v>99000</v>
      </c>
      <c r="BD461" s="174">
        <v>110000</v>
      </c>
      <c r="BE461" s="174">
        <v>85000</v>
      </c>
      <c r="BF461" s="174">
        <v>99000</v>
      </c>
      <c r="BK461" s="172" t="s">
        <v>284</v>
      </c>
    </row>
    <row r="462" spans="53:63" x14ac:dyDescent="0.3">
      <c r="BA462" s="173">
        <v>453</v>
      </c>
      <c r="BB462" s="174">
        <v>135000</v>
      </c>
      <c r="BC462" s="174">
        <v>99000</v>
      </c>
      <c r="BD462" s="174">
        <v>110000</v>
      </c>
      <c r="BE462" s="174">
        <v>85000</v>
      </c>
      <c r="BF462" s="174">
        <v>99000</v>
      </c>
      <c r="BK462" s="172" t="s">
        <v>284</v>
      </c>
    </row>
    <row r="463" spans="53:63" x14ac:dyDescent="0.3">
      <c r="BA463" s="173">
        <v>454</v>
      </c>
      <c r="BB463" s="174">
        <v>135000</v>
      </c>
      <c r="BC463" s="174">
        <v>99000</v>
      </c>
      <c r="BD463" s="174">
        <v>110000</v>
      </c>
      <c r="BE463" s="174">
        <v>85000</v>
      </c>
      <c r="BF463" s="174">
        <v>99000</v>
      </c>
      <c r="BK463" s="172" t="s">
        <v>284</v>
      </c>
    </row>
    <row r="464" spans="53:63" x14ac:dyDescent="0.3">
      <c r="BA464" s="173">
        <v>455</v>
      </c>
      <c r="BB464" s="174">
        <v>135000</v>
      </c>
      <c r="BC464" s="174">
        <v>99000</v>
      </c>
      <c r="BD464" s="174">
        <v>110000</v>
      </c>
      <c r="BE464" s="174">
        <v>85000</v>
      </c>
      <c r="BF464" s="174">
        <v>99000</v>
      </c>
      <c r="BK464" s="172" t="s">
        <v>284</v>
      </c>
    </row>
    <row r="465" spans="53:63" x14ac:dyDescent="0.3">
      <c r="BA465" s="173">
        <v>456</v>
      </c>
      <c r="BB465" s="174">
        <v>135000</v>
      </c>
      <c r="BC465" s="174">
        <v>99000</v>
      </c>
      <c r="BD465" s="174">
        <v>110000</v>
      </c>
      <c r="BE465" s="174">
        <v>85000</v>
      </c>
      <c r="BF465" s="174">
        <v>99000</v>
      </c>
      <c r="BK465" s="172" t="s">
        <v>284</v>
      </c>
    </row>
    <row r="466" spans="53:63" x14ac:dyDescent="0.3">
      <c r="BA466" s="173">
        <v>457</v>
      </c>
      <c r="BB466" s="174">
        <v>135000</v>
      </c>
      <c r="BC466" s="174">
        <v>99000</v>
      </c>
      <c r="BD466" s="174">
        <v>110000</v>
      </c>
      <c r="BE466" s="174">
        <v>85000</v>
      </c>
      <c r="BF466" s="174">
        <v>99000</v>
      </c>
      <c r="BK466" s="172" t="s">
        <v>284</v>
      </c>
    </row>
    <row r="467" spans="53:63" x14ac:dyDescent="0.3">
      <c r="BA467" s="173">
        <v>458</v>
      </c>
      <c r="BB467" s="174">
        <v>135000</v>
      </c>
      <c r="BC467" s="174">
        <v>99000</v>
      </c>
      <c r="BD467" s="174">
        <v>110000</v>
      </c>
      <c r="BE467" s="174">
        <v>85000</v>
      </c>
      <c r="BF467" s="174">
        <v>99000</v>
      </c>
      <c r="BK467" s="172" t="s">
        <v>284</v>
      </c>
    </row>
    <row r="468" spans="53:63" x14ac:dyDescent="0.3">
      <c r="BA468" s="173">
        <v>459</v>
      </c>
      <c r="BB468" s="174">
        <v>135000</v>
      </c>
      <c r="BC468" s="174">
        <v>99000</v>
      </c>
      <c r="BD468" s="174">
        <v>110000</v>
      </c>
      <c r="BE468" s="174">
        <v>85000</v>
      </c>
      <c r="BF468" s="174">
        <v>99000</v>
      </c>
      <c r="BK468" s="172" t="s">
        <v>284</v>
      </c>
    </row>
    <row r="469" spans="53:63" x14ac:dyDescent="0.3">
      <c r="BA469" s="173">
        <v>460</v>
      </c>
      <c r="BB469" s="174">
        <v>135000</v>
      </c>
      <c r="BC469" s="174">
        <v>99000</v>
      </c>
      <c r="BD469" s="174">
        <v>110000</v>
      </c>
      <c r="BE469" s="174">
        <v>85000</v>
      </c>
      <c r="BF469" s="174">
        <v>99000</v>
      </c>
      <c r="BK469" s="172" t="s">
        <v>284</v>
      </c>
    </row>
    <row r="470" spans="53:63" x14ac:dyDescent="0.3">
      <c r="BA470" s="173">
        <v>461</v>
      </c>
      <c r="BB470" s="174">
        <v>135000</v>
      </c>
      <c r="BC470" s="174">
        <v>99000</v>
      </c>
      <c r="BD470" s="174">
        <v>110000</v>
      </c>
      <c r="BE470" s="174">
        <v>85000</v>
      </c>
      <c r="BF470" s="174">
        <v>99000</v>
      </c>
      <c r="BK470" s="172" t="s">
        <v>284</v>
      </c>
    </row>
    <row r="471" spans="53:63" x14ac:dyDescent="0.3">
      <c r="BA471" s="173">
        <v>462</v>
      </c>
      <c r="BB471" s="174">
        <v>135000</v>
      </c>
      <c r="BC471" s="174">
        <v>99000</v>
      </c>
      <c r="BD471" s="174">
        <v>110000</v>
      </c>
      <c r="BE471" s="174">
        <v>85000</v>
      </c>
      <c r="BF471" s="174">
        <v>99000</v>
      </c>
      <c r="BK471" s="172" t="s">
        <v>284</v>
      </c>
    </row>
    <row r="472" spans="53:63" x14ac:dyDescent="0.3">
      <c r="BA472" s="173">
        <v>463</v>
      </c>
      <c r="BB472" s="174">
        <v>135000</v>
      </c>
      <c r="BC472" s="174">
        <v>99000</v>
      </c>
      <c r="BD472" s="174">
        <v>110000</v>
      </c>
      <c r="BE472" s="174">
        <v>85000</v>
      </c>
      <c r="BF472" s="174">
        <v>99000</v>
      </c>
      <c r="BK472" s="172" t="s">
        <v>284</v>
      </c>
    </row>
    <row r="473" spans="53:63" x14ac:dyDescent="0.3">
      <c r="BA473" s="173">
        <v>464</v>
      </c>
      <c r="BB473" s="174">
        <v>135000</v>
      </c>
      <c r="BC473" s="174">
        <v>99000</v>
      </c>
      <c r="BD473" s="174">
        <v>110000</v>
      </c>
      <c r="BE473" s="174">
        <v>85000</v>
      </c>
      <c r="BF473" s="174">
        <v>99000</v>
      </c>
      <c r="BK473" s="172" t="s">
        <v>284</v>
      </c>
    </row>
    <row r="474" spans="53:63" x14ac:dyDescent="0.3">
      <c r="BA474" s="173">
        <v>465</v>
      </c>
      <c r="BB474" s="174">
        <v>135000</v>
      </c>
      <c r="BC474" s="174">
        <v>99000</v>
      </c>
      <c r="BD474" s="174">
        <v>110000</v>
      </c>
      <c r="BE474" s="174">
        <v>85000</v>
      </c>
      <c r="BF474" s="174">
        <v>99000</v>
      </c>
      <c r="BK474" s="172" t="s">
        <v>284</v>
      </c>
    </row>
    <row r="475" spans="53:63" x14ac:dyDescent="0.3">
      <c r="BA475" s="173">
        <v>466</v>
      </c>
      <c r="BB475" s="174">
        <v>135000</v>
      </c>
      <c r="BC475" s="174">
        <v>99000</v>
      </c>
      <c r="BD475" s="174">
        <v>110000</v>
      </c>
      <c r="BE475" s="174">
        <v>85000</v>
      </c>
      <c r="BF475" s="174">
        <v>99000</v>
      </c>
      <c r="BK475" s="172" t="s">
        <v>284</v>
      </c>
    </row>
    <row r="476" spans="53:63" x14ac:dyDescent="0.3">
      <c r="BA476" s="173">
        <v>467</v>
      </c>
      <c r="BB476" s="174">
        <v>135000</v>
      </c>
      <c r="BC476" s="174">
        <v>99000</v>
      </c>
      <c r="BD476" s="174">
        <v>110000</v>
      </c>
      <c r="BE476" s="174">
        <v>85000</v>
      </c>
      <c r="BF476" s="174">
        <v>99000</v>
      </c>
      <c r="BK476" s="172" t="s">
        <v>284</v>
      </c>
    </row>
    <row r="477" spans="53:63" x14ac:dyDescent="0.3">
      <c r="BA477" s="173">
        <v>468</v>
      </c>
      <c r="BB477" s="174">
        <v>135000</v>
      </c>
      <c r="BC477" s="174">
        <v>99000</v>
      </c>
      <c r="BD477" s="174">
        <v>110000</v>
      </c>
      <c r="BE477" s="174">
        <v>85000</v>
      </c>
      <c r="BF477" s="174">
        <v>99000</v>
      </c>
      <c r="BK477" s="172" t="s">
        <v>284</v>
      </c>
    </row>
    <row r="478" spans="53:63" x14ac:dyDescent="0.3">
      <c r="BA478" s="173">
        <v>469</v>
      </c>
      <c r="BB478" s="174">
        <v>135000</v>
      </c>
      <c r="BC478" s="174">
        <v>99000</v>
      </c>
      <c r="BD478" s="174">
        <v>110000</v>
      </c>
      <c r="BE478" s="174">
        <v>85000</v>
      </c>
      <c r="BF478" s="174">
        <v>99000</v>
      </c>
      <c r="BK478" s="172" t="s">
        <v>284</v>
      </c>
    </row>
    <row r="479" spans="53:63" x14ac:dyDescent="0.3">
      <c r="BA479" s="173">
        <v>470</v>
      </c>
      <c r="BB479" s="174">
        <v>135000</v>
      </c>
      <c r="BC479" s="174">
        <v>99000</v>
      </c>
      <c r="BD479" s="174">
        <v>110000</v>
      </c>
      <c r="BE479" s="174">
        <v>85000</v>
      </c>
      <c r="BF479" s="174">
        <v>99000</v>
      </c>
      <c r="BK479" s="172" t="s">
        <v>284</v>
      </c>
    </row>
    <row r="480" spans="53:63" x14ac:dyDescent="0.3">
      <c r="BA480" s="173">
        <v>471</v>
      </c>
      <c r="BB480" s="174">
        <v>135000</v>
      </c>
      <c r="BC480" s="174">
        <v>99000</v>
      </c>
      <c r="BD480" s="174">
        <v>110000</v>
      </c>
      <c r="BE480" s="174">
        <v>85000</v>
      </c>
      <c r="BF480" s="174">
        <v>99000</v>
      </c>
      <c r="BK480" s="172" t="s">
        <v>284</v>
      </c>
    </row>
    <row r="481" spans="53:63" x14ac:dyDescent="0.3">
      <c r="BA481" s="173">
        <v>472</v>
      </c>
      <c r="BB481" s="174">
        <v>135000</v>
      </c>
      <c r="BC481" s="174">
        <v>99000</v>
      </c>
      <c r="BD481" s="174">
        <v>110000</v>
      </c>
      <c r="BE481" s="174">
        <v>85000</v>
      </c>
      <c r="BF481" s="174">
        <v>99000</v>
      </c>
      <c r="BK481" s="172" t="s">
        <v>284</v>
      </c>
    </row>
    <row r="482" spans="53:63" x14ac:dyDescent="0.3">
      <c r="BA482" s="173">
        <v>473</v>
      </c>
      <c r="BB482" s="174">
        <v>135000</v>
      </c>
      <c r="BC482" s="174">
        <v>99000</v>
      </c>
      <c r="BD482" s="174">
        <v>110000</v>
      </c>
      <c r="BE482" s="174">
        <v>85000</v>
      </c>
      <c r="BF482" s="174">
        <v>99000</v>
      </c>
      <c r="BK482" s="172" t="s">
        <v>284</v>
      </c>
    </row>
    <row r="483" spans="53:63" x14ac:dyDescent="0.3">
      <c r="BA483" s="173">
        <v>474</v>
      </c>
      <c r="BB483" s="174">
        <v>135000</v>
      </c>
      <c r="BC483" s="174">
        <v>99000</v>
      </c>
      <c r="BD483" s="174">
        <v>110000</v>
      </c>
      <c r="BE483" s="174">
        <v>85000</v>
      </c>
      <c r="BF483" s="174">
        <v>99000</v>
      </c>
      <c r="BK483" s="172" t="s">
        <v>284</v>
      </c>
    </row>
    <row r="484" spans="53:63" x14ac:dyDescent="0.3">
      <c r="BA484" s="173">
        <v>475</v>
      </c>
      <c r="BB484" s="174">
        <v>135000</v>
      </c>
      <c r="BC484" s="174">
        <v>99000</v>
      </c>
      <c r="BD484" s="174">
        <v>110000</v>
      </c>
      <c r="BE484" s="174">
        <v>85000</v>
      </c>
      <c r="BF484" s="174">
        <v>99000</v>
      </c>
      <c r="BK484" s="172" t="s">
        <v>284</v>
      </c>
    </row>
    <row r="485" spans="53:63" x14ac:dyDescent="0.3">
      <c r="BA485" s="173">
        <v>476</v>
      </c>
      <c r="BB485" s="174">
        <v>135000</v>
      </c>
      <c r="BC485" s="174">
        <v>99000</v>
      </c>
      <c r="BD485" s="174">
        <v>110000</v>
      </c>
      <c r="BE485" s="174">
        <v>85000</v>
      </c>
      <c r="BF485" s="174">
        <v>99000</v>
      </c>
      <c r="BK485" s="172" t="s">
        <v>284</v>
      </c>
    </row>
    <row r="486" spans="53:63" x14ac:dyDescent="0.3">
      <c r="BA486" s="173">
        <v>477</v>
      </c>
      <c r="BB486" s="174">
        <v>135000</v>
      </c>
      <c r="BC486" s="174">
        <v>99000</v>
      </c>
      <c r="BD486" s="174">
        <v>110000</v>
      </c>
      <c r="BE486" s="174">
        <v>85000</v>
      </c>
      <c r="BF486" s="174">
        <v>99000</v>
      </c>
      <c r="BK486" s="172" t="s">
        <v>284</v>
      </c>
    </row>
    <row r="487" spans="53:63" x14ac:dyDescent="0.3">
      <c r="BA487" s="173">
        <v>478</v>
      </c>
      <c r="BB487" s="174">
        <v>135000</v>
      </c>
      <c r="BC487" s="174">
        <v>99000</v>
      </c>
      <c r="BD487" s="174">
        <v>110000</v>
      </c>
      <c r="BE487" s="174">
        <v>85000</v>
      </c>
      <c r="BF487" s="174">
        <v>99000</v>
      </c>
      <c r="BK487" s="172" t="s">
        <v>284</v>
      </c>
    </row>
    <row r="488" spans="53:63" x14ac:dyDescent="0.3">
      <c r="BA488" s="173">
        <v>479</v>
      </c>
      <c r="BB488" s="174">
        <v>135000</v>
      </c>
      <c r="BC488" s="174">
        <v>99000</v>
      </c>
      <c r="BD488" s="174">
        <v>110000</v>
      </c>
      <c r="BE488" s="174">
        <v>85000</v>
      </c>
      <c r="BF488" s="174">
        <v>99000</v>
      </c>
      <c r="BK488" s="172" t="s">
        <v>284</v>
      </c>
    </row>
    <row r="489" spans="53:63" x14ac:dyDescent="0.3">
      <c r="BA489" s="173">
        <v>480</v>
      </c>
      <c r="BB489" s="174">
        <v>135000</v>
      </c>
      <c r="BC489" s="174">
        <v>99000</v>
      </c>
      <c r="BD489" s="174">
        <v>110000</v>
      </c>
      <c r="BE489" s="174">
        <v>85000</v>
      </c>
      <c r="BF489" s="174">
        <v>99000</v>
      </c>
      <c r="BK489" s="172" t="s">
        <v>284</v>
      </c>
    </row>
    <row r="490" spans="53:63" x14ac:dyDescent="0.3">
      <c r="BA490" s="173">
        <v>481</v>
      </c>
      <c r="BB490" s="174">
        <v>135000</v>
      </c>
      <c r="BC490" s="174">
        <v>99000</v>
      </c>
      <c r="BD490" s="174">
        <v>110000</v>
      </c>
      <c r="BE490" s="174">
        <v>85000</v>
      </c>
      <c r="BF490" s="174">
        <v>99000</v>
      </c>
      <c r="BK490" s="172" t="s">
        <v>284</v>
      </c>
    </row>
    <row r="491" spans="53:63" x14ac:dyDescent="0.3">
      <c r="BA491" s="173">
        <v>482</v>
      </c>
      <c r="BB491" s="174">
        <v>135000</v>
      </c>
      <c r="BC491" s="174">
        <v>99000</v>
      </c>
      <c r="BD491" s="174">
        <v>110000</v>
      </c>
      <c r="BE491" s="174">
        <v>85000</v>
      </c>
      <c r="BF491" s="174">
        <v>99000</v>
      </c>
      <c r="BK491" s="172" t="s">
        <v>284</v>
      </c>
    </row>
    <row r="492" spans="53:63" x14ac:dyDescent="0.3">
      <c r="BA492" s="173">
        <v>483</v>
      </c>
      <c r="BB492" s="174">
        <v>135000</v>
      </c>
      <c r="BC492" s="174">
        <v>99000</v>
      </c>
      <c r="BD492" s="174">
        <v>110000</v>
      </c>
      <c r="BE492" s="174">
        <v>85000</v>
      </c>
      <c r="BF492" s="174">
        <v>99000</v>
      </c>
      <c r="BK492" s="172" t="s">
        <v>284</v>
      </c>
    </row>
    <row r="493" spans="53:63" x14ac:dyDescent="0.3">
      <c r="BA493" s="173">
        <v>484</v>
      </c>
      <c r="BB493" s="174">
        <v>135000</v>
      </c>
      <c r="BC493" s="174">
        <v>99000</v>
      </c>
      <c r="BD493" s="174">
        <v>110000</v>
      </c>
      <c r="BE493" s="174">
        <v>85000</v>
      </c>
      <c r="BF493" s="174">
        <v>99000</v>
      </c>
      <c r="BK493" s="172" t="s">
        <v>284</v>
      </c>
    </row>
    <row r="494" spans="53:63" x14ac:dyDescent="0.3">
      <c r="BA494" s="173">
        <v>485</v>
      </c>
      <c r="BB494" s="174">
        <v>135000</v>
      </c>
      <c r="BC494" s="174">
        <v>99000</v>
      </c>
      <c r="BD494" s="174">
        <v>110000</v>
      </c>
      <c r="BE494" s="174">
        <v>85000</v>
      </c>
      <c r="BF494" s="174">
        <v>99000</v>
      </c>
      <c r="BK494" s="172" t="s">
        <v>284</v>
      </c>
    </row>
    <row r="495" spans="53:63" x14ac:dyDescent="0.3">
      <c r="BA495" s="173">
        <v>486</v>
      </c>
      <c r="BB495" s="174">
        <v>135000</v>
      </c>
      <c r="BC495" s="174">
        <v>99000</v>
      </c>
      <c r="BD495" s="174">
        <v>110000</v>
      </c>
      <c r="BE495" s="174">
        <v>85000</v>
      </c>
      <c r="BF495" s="174">
        <v>99000</v>
      </c>
      <c r="BK495" s="172" t="s">
        <v>284</v>
      </c>
    </row>
    <row r="496" spans="53:63" x14ac:dyDescent="0.3">
      <c r="BA496" s="173">
        <v>487</v>
      </c>
      <c r="BB496" s="174">
        <v>135000</v>
      </c>
      <c r="BC496" s="174">
        <v>99000</v>
      </c>
      <c r="BD496" s="174">
        <v>110000</v>
      </c>
      <c r="BE496" s="174">
        <v>85000</v>
      </c>
      <c r="BF496" s="174">
        <v>99000</v>
      </c>
      <c r="BK496" s="172" t="s">
        <v>284</v>
      </c>
    </row>
    <row r="497" spans="53:63" x14ac:dyDescent="0.3">
      <c r="BA497" s="173">
        <v>488</v>
      </c>
      <c r="BB497" s="174">
        <v>135000</v>
      </c>
      <c r="BC497" s="174">
        <v>99000</v>
      </c>
      <c r="BD497" s="174">
        <v>110000</v>
      </c>
      <c r="BE497" s="174">
        <v>85000</v>
      </c>
      <c r="BF497" s="174">
        <v>99000</v>
      </c>
      <c r="BK497" s="172" t="s">
        <v>284</v>
      </c>
    </row>
    <row r="498" spans="53:63" x14ac:dyDescent="0.3">
      <c r="BA498" s="173">
        <v>489</v>
      </c>
      <c r="BB498" s="174">
        <v>135000</v>
      </c>
      <c r="BC498" s="174">
        <v>99000</v>
      </c>
      <c r="BD498" s="174">
        <v>110000</v>
      </c>
      <c r="BE498" s="174">
        <v>85000</v>
      </c>
      <c r="BF498" s="174">
        <v>99000</v>
      </c>
      <c r="BK498" s="172" t="s">
        <v>284</v>
      </c>
    </row>
    <row r="499" spans="53:63" x14ac:dyDescent="0.3">
      <c r="BA499" s="173">
        <v>490</v>
      </c>
      <c r="BB499" s="174">
        <v>135000</v>
      </c>
      <c r="BC499" s="174">
        <v>99000</v>
      </c>
      <c r="BD499" s="174">
        <v>110000</v>
      </c>
      <c r="BE499" s="174">
        <v>85000</v>
      </c>
      <c r="BF499" s="174">
        <v>99000</v>
      </c>
      <c r="BK499" s="172" t="s">
        <v>284</v>
      </c>
    </row>
    <row r="500" spans="53:63" x14ac:dyDescent="0.3">
      <c r="BA500" s="173">
        <v>491</v>
      </c>
      <c r="BB500" s="174">
        <v>135000</v>
      </c>
      <c r="BC500" s="174">
        <v>99000</v>
      </c>
      <c r="BD500" s="174">
        <v>110000</v>
      </c>
      <c r="BE500" s="174">
        <v>85000</v>
      </c>
      <c r="BF500" s="174">
        <v>99000</v>
      </c>
      <c r="BK500" s="172" t="s">
        <v>284</v>
      </c>
    </row>
    <row r="501" spans="53:63" x14ac:dyDescent="0.3">
      <c r="BA501" s="173">
        <v>492</v>
      </c>
      <c r="BB501" s="174">
        <v>135000</v>
      </c>
      <c r="BC501" s="174">
        <v>99000</v>
      </c>
      <c r="BD501" s="174">
        <v>110000</v>
      </c>
      <c r="BE501" s="174">
        <v>85000</v>
      </c>
      <c r="BF501" s="174">
        <v>99000</v>
      </c>
      <c r="BK501" s="172" t="s">
        <v>284</v>
      </c>
    </row>
    <row r="502" spans="53:63" x14ac:dyDescent="0.3">
      <c r="BA502" s="173">
        <v>493</v>
      </c>
      <c r="BB502" s="174">
        <v>135000</v>
      </c>
      <c r="BC502" s="174">
        <v>99000</v>
      </c>
      <c r="BD502" s="174">
        <v>110000</v>
      </c>
      <c r="BE502" s="174">
        <v>85000</v>
      </c>
      <c r="BF502" s="174">
        <v>99000</v>
      </c>
      <c r="BK502" s="172" t="s">
        <v>284</v>
      </c>
    </row>
    <row r="503" spans="53:63" x14ac:dyDescent="0.3">
      <c r="BA503" s="173">
        <v>494</v>
      </c>
      <c r="BB503" s="174">
        <v>135000</v>
      </c>
      <c r="BC503" s="174">
        <v>99000</v>
      </c>
      <c r="BD503" s="174">
        <v>110000</v>
      </c>
      <c r="BE503" s="174">
        <v>85000</v>
      </c>
      <c r="BF503" s="174">
        <v>99000</v>
      </c>
      <c r="BK503" s="172" t="s">
        <v>284</v>
      </c>
    </row>
    <row r="504" spans="53:63" x14ac:dyDescent="0.3">
      <c r="BA504" s="173">
        <v>495</v>
      </c>
      <c r="BB504" s="174">
        <v>135000</v>
      </c>
      <c r="BC504" s="174">
        <v>99000</v>
      </c>
      <c r="BD504" s="174">
        <v>110000</v>
      </c>
      <c r="BE504" s="174">
        <v>85000</v>
      </c>
      <c r="BF504" s="174">
        <v>99000</v>
      </c>
      <c r="BK504" s="172" t="s">
        <v>284</v>
      </c>
    </row>
    <row r="505" spans="53:63" x14ac:dyDescent="0.3">
      <c r="BA505" s="173">
        <v>496</v>
      </c>
      <c r="BB505" s="174">
        <v>135000</v>
      </c>
      <c r="BC505" s="174">
        <v>99000</v>
      </c>
      <c r="BD505" s="174">
        <v>110000</v>
      </c>
      <c r="BE505" s="174">
        <v>85000</v>
      </c>
      <c r="BF505" s="174">
        <v>99000</v>
      </c>
      <c r="BK505" s="172" t="s">
        <v>284</v>
      </c>
    </row>
    <row r="506" spans="53:63" x14ac:dyDescent="0.3">
      <c r="BA506" s="173">
        <v>497</v>
      </c>
      <c r="BB506" s="174">
        <v>135000</v>
      </c>
      <c r="BC506" s="174">
        <v>99000</v>
      </c>
      <c r="BD506" s="174">
        <v>110000</v>
      </c>
      <c r="BE506" s="174">
        <v>85000</v>
      </c>
      <c r="BF506" s="174">
        <v>99000</v>
      </c>
      <c r="BK506" s="172" t="s">
        <v>284</v>
      </c>
    </row>
    <row r="507" spans="53:63" x14ac:dyDescent="0.3">
      <c r="BA507" s="173">
        <v>498</v>
      </c>
      <c r="BB507" s="174">
        <v>135000</v>
      </c>
      <c r="BC507" s="174">
        <v>99000</v>
      </c>
      <c r="BD507" s="174">
        <v>110000</v>
      </c>
      <c r="BE507" s="174">
        <v>85000</v>
      </c>
      <c r="BF507" s="174">
        <v>99000</v>
      </c>
      <c r="BK507" s="172" t="s">
        <v>284</v>
      </c>
    </row>
    <row r="508" spans="53:63" x14ac:dyDescent="0.3">
      <c r="BA508" s="173">
        <v>499</v>
      </c>
      <c r="BB508" s="174">
        <v>135000</v>
      </c>
      <c r="BC508" s="174">
        <v>99000</v>
      </c>
      <c r="BD508" s="174">
        <v>110000</v>
      </c>
      <c r="BE508" s="174">
        <v>85000</v>
      </c>
      <c r="BF508" s="174">
        <v>99000</v>
      </c>
      <c r="BK508" s="172" t="s">
        <v>284</v>
      </c>
    </row>
    <row r="509" spans="53:63" x14ac:dyDescent="0.3">
      <c r="BA509" s="173">
        <v>500</v>
      </c>
      <c r="BB509" s="174">
        <v>135000</v>
      </c>
      <c r="BC509" s="174">
        <v>99000</v>
      </c>
      <c r="BD509" s="174">
        <v>110000</v>
      </c>
      <c r="BE509" s="174">
        <v>85000</v>
      </c>
      <c r="BF509" s="174">
        <v>99000</v>
      </c>
      <c r="BK509" s="172" t="s">
        <v>284</v>
      </c>
    </row>
    <row r="510" spans="53:63" x14ac:dyDescent="0.3">
      <c r="BA510" s="173">
        <v>501</v>
      </c>
      <c r="BB510" s="174">
        <v>135000</v>
      </c>
      <c r="BC510" s="174">
        <v>99000</v>
      </c>
      <c r="BD510" s="174">
        <v>110000</v>
      </c>
      <c r="BE510" s="174">
        <v>85000</v>
      </c>
      <c r="BF510" s="174">
        <v>99000</v>
      </c>
      <c r="BK510" s="172" t="s">
        <v>284</v>
      </c>
    </row>
    <row r="511" spans="53:63" x14ac:dyDescent="0.3">
      <c r="BA511" s="173">
        <v>502</v>
      </c>
      <c r="BB511" s="174">
        <v>135000</v>
      </c>
      <c r="BC511" s="174">
        <v>99000</v>
      </c>
      <c r="BD511" s="174">
        <v>110000</v>
      </c>
      <c r="BE511" s="174">
        <v>85000</v>
      </c>
      <c r="BF511" s="174">
        <v>99000</v>
      </c>
      <c r="BK511" s="172" t="s">
        <v>284</v>
      </c>
    </row>
    <row r="512" spans="53:63" x14ac:dyDescent="0.3">
      <c r="BA512" s="173">
        <v>503</v>
      </c>
      <c r="BB512" s="174">
        <v>135000</v>
      </c>
      <c r="BC512" s="174">
        <v>99000</v>
      </c>
      <c r="BD512" s="174">
        <v>110000</v>
      </c>
      <c r="BE512" s="174">
        <v>85000</v>
      </c>
      <c r="BF512" s="174">
        <v>99000</v>
      </c>
      <c r="BK512" s="172" t="s">
        <v>284</v>
      </c>
    </row>
    <row r="513" spans="53:63" x14ac:dyDescent="0.3">
      <c r="BA513" s="173">
        <v>504</v>
      </c>
      <c r="BB513" s="174">
        <v>135000</v>
      </c>
      <c r="BC513" s="174">
        <v>99000</v>
      </c>
      <c r="BD513" s="174">
        <v>110000</v>
      </c>
      <c r="BE513" s="174">
        <v>85000</v>
      </c>
      <c r="BF513" s="174">
        <v>99000</v>
      </c>
      <c r="BK513" s="172" t="s">
        <v>284</v>
      </c>
    </row>
    <row r="514" spans="53:63" x14ac:dyDescent="0.3">
      <c r="BA514" s="173">
        <v>505</v>
      </c>
      <c r="BB514" s="174">
        <v>135000</v>
      </c>
      <c r="BC514" s="174">
        <v>99000</v>
      </c>
      <c r="BD514" s="174">
        <v>110000</v>
      </c>
      <c r="BE514" s="174">
        <v>85000</v>
      </c>
      <c r="BF514" s="174">
        <v>99000</v>
      </c>
      <c r="BK514" s="172" t="s">
        <v>284</v>
      </c>
    </row>
    <row r="515" spans="53:63" x14ac:dyDescent="0.3">
      <c r="BA515" s="173">
        <v>506</v>
      </c>
      <c r="BB515" s="174">
        <v>135000</v>
      </c>
      <c r="BC515" s="174">
        <v>99000</v>
      </c>
      <c r="BD515" s="174">
        <v>110000</v>
      </c>
      <c r="BE515" s="174">
        <v>85000</v>
      </c>
      <c r="BF515" s="174">
        <v>99000</v>
      </c>
      <c r="BK515" s="172" t="s">
        <v>284</v>
      </c>
    </row>
    <row r="516" spans="53:63" x14ac:dyDescent="0.3">
      <c r="BA516" s="173">
        <v>507</v>
      </c>
      <c r="BB516" s="174">
        <v>135000</v>
      </c>
      <c r="BC516" s="174">
        <v>99000</v>
      </c>
      <c r="BD516" s="174">
        <v>110000</v>
      </c>
      <c r="BE516" s="174">
        <v>85000</v>
      </c>
      <c r="BF516" s="174">
        <v>99000</v>
      </c>
      <c r="BK516" s="172" t="s">
        <v>284</v>
      </c>
    </row>
    <row r="517" spans="53:63" x14ac:dyDescent="0.3">
      <c r="BA517" s="173">
        <v>508</v>
      </c>
      <c r="BB517" s="174">
        <v>135000</v>
      </c>
      <c r="BC517" s="174">
        <v>99000</v>
      </c>
      <c r="BD517" s="174">
        <v>110000</v>
      </c>
      <c r="BE517" s="174">
        <v>85000</v>
      </c>
      <c r="BF517" s="174">
        <v>99000</v>
      </c>
      <c r="BK517" s="172" t="s">
        <v>284</v>
      </c>
    </row>
    <row r="518" spans="53:63" x14ac:dyDescent="0.3">
      <c r="BA518" s="173">
        <v>509</v>
      </c>
      <c r="BB518" s="174">
        <v>135000</v>
      </c>
      <c r="BC518" s="174">
        <v>99000</v>
      </c>
      <c r="BD518" s="174">
        <v>110000</v>
      </c>
      <c r="BE518" s="174">
        <v>85000</v>
      </c>
      <c r="BF518" s="174">
        <v>99000</v>
      </c>
      <c r="BK518" s="172" t="s">
        <v>284</v>
      </c>
    </row>
    <row r="519" spans="53:63" x14ac:dyDescent="0.3">
      <c r="BA519" s="173">
        <v>510</v>
      </c>
      <c r="BB519" s="174">
        <v>135000</v>
      </c>
      <c r="BC519" s="174">
        <v>99000</v>
      </c>
      <c r="BD519" s="174">
        <v>110000</v>
      </c>
      <c r="BE519" s="174">
        <v>85000</v>
      </c>
      <c r="BF519" s="174">
        <v>99000</v>
      </c>
      <c r="BK519" s="172" t="s">
        <v>284</v>
      </c>
    </row>
    <row r="520" spans="53:63" x14ac:dyDescent="0.3">
      <c r="BA520" s="173">
        <v>511</v>
      </c>
      <c r="BB520" s="174">
        <v>135000</v>
      </c>
      <c r="BC520" s="174">
        <v>99000</v>
      </c>
      <c r="BD520" s="174">
        <v>110000</v>
      </c>
      <c r="BE520" s="174">
        <v>85000</v>
      </c>
      <c r="BF520" s="174">
        <v>99000</v>
      </c>
      <c r="BK520" s="172" t="s">
        <v>284</v>
      </c>
    </row>
    <row r="521" spans="53:63" x14ac:dyDescent="0.3">
      <c r="BA521" s="173">
        <v>512</v>
      </c>
      <c r="BB521" s="174">
        <v>135000</v>
      </c>
      <c r="BC521" s="174">
        <v>99000</v>
      </c>
      <c r="BD521" s="174">
        <v>110000</v>
      </c>
      <c r="BE521" s="174">
        <v>85000</v>
      </c>
      <c r="BF521" s="174">
        <v>99000</v>
      </c>
      <c r="BK521" s="172" t="s">
        <v>284</v>
      </c>
    </row>
    <row r="522" spans="53:63" x14ac:dyDescent="0.3">
      <c r="BA522" s="173">
        <v>513</v>
      </c>
      <c r="BB522" s="174">
        <v>135000</v>
      </c>
      <c r="BC522" s="174">
        <v>99000</v>
      </c>
      <c r="BD522" s="174">
        <v>110000</v>
      </c>
      <c r="BE522" s="174">
        <v>85000</v>
      </c>
      <c r="BF522" s="174">
        <v>99000</v>
      </c>
      <c r="BK522" s="172" t="s">
        <v>284</v>
      </c>
    </row>
    <row r="523" spans="53:63" x14ac:dyDescent="0.3">
      <c r="BA523" s="173">
        <v>514</v>
      </c>
      <c r="BB523" s="174">
        <v>135000</v>
      </c>
      <c r="BC523" s="174">
        <v>99000</v>
      </c>
      <c r="BD523" s="174">
        <v>110000</v>
      </c>
      <c r="BE523" s="174">
        <v>85000</v>
      </c>
      <c r="BF523" s="174">
        <v>99000</v>
      </c>
      <c r="BK523" s="172" t="s">
        <v>284</v>
      </c>
    </row>
    <row r="524" spans="53:63" x14ac:dyDescent="0.3">
      <c r="BA524" s="173">
        <v>515</v>
      </c>
      <c r="BB524" s="174">
        <v>135000</v>
      </c>
      <c r="BC524" s="174">
        <v>99000</v>
      </c>
      <c r="BD524" s="174">
        <v>110000</v>
      </c>
      <c r="BE524" s="174">
        <v>85000</v>
      </c>
      <c r="BF524" s="174">
        <v>99000</v>
      </c>
      <c r="BK524" s="172" t="s">
        <v>284</v>
      </c>
    </row>
    <row r="525" spans="53:63" x14ac:dyDescent="0.3">
      <c r="BA525" s="173">
        <v>516</v>
      </c>
      <c r="BB525" s="174">
        <v>135000</v>
      </c>
      <c r="BC525" s="174">
        <v>99000</v>
      </c>
      <c r="BD525" s="174">
        <v>110000</v>
      </c>
      <c r="BE525" s="174">
        <v>85000</v>
      </c>
      <c r="BF525" s="174">
        <v>99000</v>
      </c>
      <c r="BK525" s="172" t="s">
        <v>284</v>
      </c>
    </row>
    <row r="526" spans="53:63" x14ac:dyDescent="0.3">
      <c r="BA526" s="173">
        <v>517</v>
      </c>
      <c r="BB526" s="174">
        <v>135000</v>
      </c>
      <c r="BC526" s="174">
        <v>99000</v>
      </c>
      <c r="BD526" s="174">
        <v>110000</v>
      </c>
      <c r="BE526" s="174">
        <v>85000</v>
      </c>
      <c r="BF526" s="174">
        <v>99000</v>
      </c>
      <c r="BK526" s="172" t="s">
        <v>284</v>
      </c>
    </row>
    <row r="527" spans="53:63" x14ac:dyDescent="0.3">
      <c r="BA527" s="173">
        <v>518</v>
      </c>
      <c r="BB527" s="174">
        <v>135000</v>
      </c>
      <c r="BC527" s="174">
        <v>99000</v>
      </c>
      <c r="BD527" s="174">
        <v>110000</v>
      </c>
      <c r="BE527" s="174">
        <v>85000</v>
      </c>
      <c r="BF527" s="174">
        <v>99000</v>
      </c>
      <c r="BK527" s="172" t="s">
        <v>284</v>
      </c>
    </row>
    <row r="528" spans="53:63" x14ac:dyDescent="0.3">
      <c r="BA528" s="173">
        <v>519</v>
      </c>
      <c r="BB528" s="174">
        <v>135000</v>
      </c>
      <c r="BC528" s="174">
        <v>99000</v>
      </c>
      <c r="BD528" s="174">
        <v>110000</v>
      </c>
      <c r="BE528" s="174">
        <v>85000</v>
      </c>
      <c r="BF528" s="174">
        <v>99000</v>
      </c>
      <c r="BK528" s="172" t="s">
        <v>284</v>
      </c>
    </row>
    <row r="529" spans="53:63" x14ac:dyDescent="0.3">
      <c r="BA529" s="173">
        <v>520</v>
      </c>
      <c r="BB529" s="174">
        <v>135000</v>
      </c>
      <c r="BC529" s="174">
        <v>99000</v>
      </c>
      <c r="BD529" s="174">
        <v>110000</v>
      </c>
      <c r="BE529" s="174">
        <v>85000</v>
      </c>
      <c r="BF529" s="174">
        <v>99000</v>
      </c>
      <c r="BK529" s="172" t="s">
        <v>284</v>
      </c>
    </row>
    <row r="530" spans="53:63" x14ac:dyDescent="0.3">
      <c r="BA530" s="173">
        <v>521</v>
      </c>
      <c r="BB530" s="174">
        <v>135000</v>
      </c>
      <c r="BC530" s="174">
        <v>99000</v>
      </c>
      <c r="BD530" s="174">
        <v>110000</v>
      </c>
      <c r="BE530" s="174">
        <v>85000</v>
      </c>
      <c r="BF530" s="174">
        <v>99000</v>
      </c>
      <c r="BK530" s="172" t="s">
        <v>284</v>
      </c>
    </row>
    <row r="531" spans="53:63" x14ac:dyDescent="0.3">
      <c r="BA531" s="173">
        <v>522</v>
      </c>
      <c r="BB531" s="174">
        <v>135000</v>
      </c>
      <c r="BC531" s="174">
        <v>99000</v>
      </c>
      <c r="BD531" s="174">
        <v>110000</v>
      </c>
      <c r="BE531" s="174">
        <v>85000</v>
      </c>
      <c r="BF531" s="174">
        <v>99000</v>
      </c>
      <c r="BK531" s="172" t="s">
        <v>284</v>
      </c>
    </row>
    <row r="532" spans="53:63" x14ac:dyDescent="0.3">
      <c r="BA532" s="173">
        <v>523</v>
      </c>
      <c r="BB532" s="174">
        <v>135000</v>
      </c>
      <c r="BC532" s="174">
        <v>99000</v>
      </c>
      <c r="BD532" s="174">
        <v>110000</v>
      </c>
      <c r="BE532" s="174">
        <v>85000</v>
      </c>
      <c r="BF532" s="174">
        <v>99000</v>
      </c>
      <c r="BK532" s="172" t="s">
        <v>284</v>
      </c>
    </row>
    <row r="533" spans="53:63" x14ac:dyDescent="0.3">
      <c r="BA533" s="173">
        <v>524</v>
      </c>
      <c r="BB533" s="174">
        <v>135000</v>
      </c>
      <c r="BC533" s="174">
        <v>99000</v>
      </c>
      <c r="BD533" s="174">
        <v>110000</v>
      </c>
      <c r="BE533" s="174">
        <v>85000</v>
      </c>
      <c r="BF533" s="174">
        <v>99000</v>
      </c>
      <c r="BK533" s="172" t="s">
        <v>284</v>
      </c>
    </row>
    <row r="534" spans="53:63" x14ac:dyDescent="0.3">
      <c r="BA534" s="173">
        <v>525</v>
      </c>
      <c r="BB534" s="174">
        <v>135000</v>
      </c>
      <c r="BC534" s="174">
        <v>99000</v>
      </c>
      <c r="BD534" s="174">
        <v>110000</v>
      </c>
      <c r="BE534" s="174">
        <v>85000</v>
      </c>
      <c r="BF534" s="174">
        <v>99000</v>
      </c>
      <c r="BK534" s="172" t="s">
        <v>284</v>
      </c>
    </row>
    <row r="535" spans="53:63" x14ac:dyDescent="0.3">
      <c r="BA535" s="173">
        <v>526</v>
      </c>
      <c r="BB535" s="174">
        <v>135000</v>
      </c>
      <c r="BC535" s="174">
        <v>99000</v>
      </c>
      <c r="BD535" s="174">
        <v>110000</v>
      </c>
      <c r="BE535" s="174">
        <v>85000</v>
      </c>
      <c r="BF535" s="174">
        <v>99000</v>
      </c>
      <c r="BK535" s="172" t="s">
        <v>284</v>
      </c>
    </row>
    <row r="536" spans="53:63" x14ac:dyDescent="0.3">
      <c r="BA536" s="173">
        <v>527</v>
      </c>
      <c r="BB536" s="174">
        <v>135000</v>
      </c>
      <c r="BC536" s="174">
        <v>99000</v>
      </c>
      <c r="BD536" s="174">
        <v>110000</v>
      </c>
      <c r="BE536" s="174">
        <v>85000</v>
      </c>
      <c r="BF536" s="174">
        <v>99000</v>
      </c>
      <c r="BK536" s="172" t="s">
        <v>284</v>
      </c>
    </row>
    <row r="537" spans="53:63" x14ac:dyDescent="0.3">
      <c r="BA537" s="173">
        <v>528</v>
      </c>
      <c r="BB537" s="174">
        <v>135000</v>
      </c>
      <c r="BC537" s="174">
        <v>99000</v>
      </c>
      <c r="BD537" s="174">
        <v>110000</v>
      </c>
      <c r="BE537" s="174">
        <v>85000</v>
      </c>
      <c r="BF537" s="174">
        <v>99000</v>
      </c>
      <c r="BK537" s="172" t="s">
        <v>284</v>
      </c>
    </row>
    <row r="538" spans="53:63" x14ac:dyDescent="0.3">
      <c r="BA538" s="173">
        <v>529</v>
      </c>
      <c r="BB538" s="174">
        <v>135000</v>
      </c>
      <c r="BC538" s="174">
        <v>99000</v>
      </c>
      <c r="BD538" s="174">
        <v>110000</v>
      </c>
      <c r="BE538" s="174">
        <v>85000</v>
      </c>
      <c r="BF538" s="174">
        <v>99000</v>
      </c>
      <c r="BK538" s="172" t="s">
        <v>284</v>
      </c>
    </row>
    <row r="539" spans="53:63" x14ac:dyDescent="0.3">
      <c r="BA539" s="173">
        <v>530</v>
      </c>
      <c r="BB539" s="174">
        <v>135000</v>
      </c>
      <c r="BC539" s="174">
        <v>99000</v>
      </c>
      <c r="BD539" s="174">
        <v>110000</v>
      </c>
      <c r="BE539" s="174">
        <v>85000</v>
      </c>
      <c r="BF539" s="174">
        <v>99000</v>
      </c>
      <c r="BK539" s="172" t="s">
        <v>284</v>
      </c>
    </row>
    <row r="540" spans="53:63" x14ac:dyDescent="0.3">
      <c r="BA540" s="173">
        <v>531</v>
      </c>
      <c r="BB540" s="174">
        <v>135000</v>
      </c>
      <c r="BC540" s="174">
        <v>99000</v>
      </c>
      <c r="BD540" s="174">
        <v>110000</v>
      </c>
      <c r="BE540" s="174">
        <v>85000</v>
      </c>
      <c r="BF540" s="174">
        <v>99000</v>
      </c>
      <c r="BK540" s="172" t="s">
        <v>284</v>
      </c>
    </row>
    <row r="541" spans="53:63" x14ac:dyDescent="0.3">
      <c r="BA541" s="173">
        <v>532</v>
      </c>
      <c r="BB541" s="174">
        <v>135000</v>
      </c>
      <c r="BC541" s="174">
        <v>99000</v>
      </c>
      <c r="BD541" s="174">
        <v>110000</v>
      </c>
      <c r="BE541" s="174">
        <v>85000</v>
      </c>
      <c r="BF541" s="174">
        <v>99000</v>
      </c>
      <c r="BK541" s="172" t="s">
        <v>284</v>
      </c>
    </row>
    <row r="542" spans="53:63" x14ac:dyDescent="0.3">
      <c r="BA542" s="173">
        <v>533</v>
      </c>
      <c r="BB542" s="174">
        <v>135000</v>
      </c>
      <c r="BC542" s="174">
        <v>99000</v>
      </c>
      <c r="BD542" s="174">
        <v>110000</v>
      </c>
      <c r="BE542" s="174">
        <v>85000</v>
      </c>
      <c r="BF542" s="174">
        <v>99000</v>
      </c>
      <c r="BK542" s="172" t="s">
        <v>284</v>
      </c>
    </row>
    <row r="543" spans="53:63" x14ac:dyDescent="0.3">
      <c r="BA543" s="173">
        <v>534</v>
      </c>
      <c r="BB543" s="174">
        <v>135000</v>
      </c>
      <c r="BC543" s="174">
        <v>99000</v>
      </c>
      <c r="BD543" s="174">
        <v>110000</v>
      </c>
      <c r="BE543" s="174">
        <v>85000</v>
      </c>
      <c r="BF543" s="174">
        <v>99000</v>
      </c>
      <c r="BK543" s="172" t="s">
        <v>284</v>
      </c>
    </row>
    <row r="544" spans="53:63" x14ac:dyDescent="0.3">
      <c r="BA544" s="173">
        <v>535</v>
      </c>
      <c r="BB544" s="174">
        <v>135000</v>
      </c>
      <c r="BC544" s="174">
        <v>99000</v>
      </c>
      <c r="BD544" s="174">
        <v>110000</v>
      </c>
      <c r="BE544" s="174">
        <v>85000</v>
      </c>
      <c r="BF544" s="174">
        <v>99000</v>
      </c>
      <c r="BK544" s="172" t="s">
        <v>284</v>
      </c>
    </row>
    <row r="545" spans="53:63" x14ac:dyDescent="0.3">
      <c r="BA545" s="173">
        <v>536</v>
      </c>
      <c r="BB545" s="174">
        <v>135000</v>
      </c>
      <c r="BC545" s="174">
        <v>99000</v>
      </c>
      <c r="BD545" s="174">
        <v>110000</v>
      </c>
      <c r="BE545" s="174">
        <v>85000</v>
      </c>
      <c r="BF545" s="174">
        <v>99000</v>
      </c>
      <c r="BK545" s="172" t="s">
        <v>284</v>
      </c>
    </row>
    <row r="546" spans="53:63" x14ac:dyDescent="0.3">
      <c r="BA546" s="173">
        <v>537</v>
      </c>
      <c r="BB546" s="174">
        <v>135000</v>
      </c>
      <c r="BC546" s="174">
        <v>99000</v>
      </c>
      <c r="BD546" s="174">
        <v>110000</v>
      </c>
      <c r="BE546" s="174">
        <v>85000</v>
      </c>
      <c r="BF546" s="174">
        <v>99000</v>
      </c>
      <c r="BK546" s="172" t="s">
        <v>284</v>
      </c>
    </row>
    <row r="547" spans="53:63" x14ac:dyDescent="0.3">
      <c r="BA547" s="173">
        <v>538</v>
      </c>
      <c r="BB547" s="174">
        <v>135000</v>
      </c>
      <c r="BC547" s="174">
        <v>99000</v>
      </c>
      <c r="BD547" s="174">
        <v>110000</v>
      </c>
      <c r="BE547" s="174">
        <v>85000</v>
      </c>
      <c r="BF547" s="174">
        <v>99000</v>
      </c>
      <c r="BK547" s="172" t="s">
        <v>284</v>
      </c>
    </row>
    <row r="548" spans="53:63" x14ac:dyDescent="0.3">
      <c r="BA548" s="173">
        <v>539</v>
      </c>
      <c r="BB548" s="174">
        <v>135000</v>
      </c>
      <c r="BC548" s="174">
        <v>99000</v>
      </c>
      <c r="BD548" s="174">
        <v>110000</v>
      </c>
      <c r="BE548" s="174">
        <v>85000</v>
      </c>
      <c r="BF548" s="174">
        <v>99000</v>
      </c>
      <c r="BK548" s="172" t="s">
        <v>284</v>
      </c>
    </row>
    <row r="549" spans="53:63" x14ac:dyDescent="0.3">
      <c r="BA549" s="173">
        <v>540</v>
      </c>
      <c r="BB549" s="174">
        <v>135000</v>
      </c>
      <c r="BC549" s="174">
        <v>99000</v>
      </c>
      <c r="BD549" s="174">
        <v>110000</v>
      </c>
      <c r="BE549" s="174">
        <v>85000</v>
      </c>
      <c r="BF549" s="174">
        <v>99000</v>
      </c>
      <c r="BK549" s="172" t="s">
        <v>284</v>
      </c>
    </row>
    <row r="550" spans="53:63" x14ac:dyDescent="0.3">
      <c r="BA550" s="173">
        <v>541</v>
      </c>
      <c r="BB550" s="174">
        <v>135000</v>
      </c>
      <c r="BC550" s="174">
        <v>99000</v>
      </c>
      <c r="BD550" s="174">
        <v>110000</v>
      </c>
      <c r="BE550" s="174">
        <v>85000</v>
      </c>
      <c r="BF550" s="174">
        <v>99000</v>
      </c>
      <c r="BK550" s="172" t="s">
        <v>284</v>
      </c>
    </row>
    <row r="551" spans="53:63" x14ac:dyDescent="0.3">
      <c r="BA551" s="173">
        <v>542</v>
      </c>
      <c r="BB551" s="174">
        <v>135000</v>
      </c>
      <c r="BC551" s="174">
        <v>99000</v>
      </c>
      <c r="BD551" s="174">
        <v>110000</v>
      </c>
      <c r="BE551" s="174">
        <v>85000</v>
      </c>
      <c r="BF551" s="174">
        <v>99000</v>
      </c>
      <c r="BK551" s="172" t="s">
        <v>284</v>
      </c>
    </row>
    <row r="552" spans="53:63" x14ac:dyDescent="0.3">
      <c r="BA552" s="173">
        <v>543</v>
      </c>
      <c r="BB552" s="174">
        <v>135000</v>
      </c>
      <c r="BC552" s="174">
        <v>99000</v>
      </c>
      <c r="BD552" s="174">
        <v>110000</v>
      </c>
      <c r="BE552" s="174">
        <v>85000</v>
      </c>
      <c r="BF552" s="174">
        <v>99000</v>
      </c>
      <c r="BK552" s="172" t="s">
        <v>284</v>
      </c>
    </row>
    <row r="553" spans="53:63" x14ac:dyDescent="0.3">
      <c r="BA553" s="173">
        <v>544</v>
      </c>
      <c r="BB553" s="174">
        <v>135000</v>
      </c>
      <c r="BC553" s="174">
        <v>99000</v>
      </c>
      <c r="BD553" s="174">
        <v>110000</v>
      </c>
      <c r="BE553" s="174">
        <v>85000</v>
      </c>
      <c r="BF553" s="174">
        <v>99000</v>
      </c>
      <c r="BK553" s="172" t="s">
        <v>284</v>
      </c>
    </row>
    <row r="554" spans="53:63" x14ac:dyDescent="0.3">
      <c r="BA554" s="173">
        <v>545</v>
      </c>
      <c r="BB554" s="174">
        <v>135000</v>
      </c>
      <c r="BC554" s="174">
        <v>99000</v>
      </c>
      <c r="BD554" s="174">
        <v>110000</v>
      </c>
      <c r="BE554" s="174">
        <v>85000</v>
      </c>
      <c r="BF554" s="174">
        <v>99000</v>
      </c>
      <c r="BK554" s="172" t="s">
        <v>284</v>
      </c>
    </row>
    <row r="555" spans="53:63" x14ac:dyDescent="0.3">
      <c r="BA555" s="173">
        <v>546</v>
      </c>
      <c r="BB555" s="174">
        <v>135000</v>
      </c>
      <c r="BC555" s="174">
        <v>99000</v>
      </c>
      <c r="BD555" s="174">
        <v>110000</v>
      </c>
      <c r="BE555" s="174">
        <v>85000</v>
      </c>
      <c r="BF555" s="174">
        <v>99000</v>
      </c>
      <c r="BK555" s="172" t="s">
        <v>284</v>
      </c>
    </row>
    <row r="556" spans="53:63" x14ac:dyDescent="0.3">
      <c r="BA556" s="173">
        <v>547</v>
      </c>
      <c r="BB556" s="174">
        <v>135000</v>
      </c>
      <c r="BC556" s="174">
        <v>99000</v>
      </c>
      <c r="BD556" s="174">
        <v>110000</v>
      </c>
      <c r="BE556" s="174">
        <v>85000</v>
      </c>
      <c r="BF556" s="174">
        <v>99000</v>
      </c>
      <c r="BK556" s="172" t="s">
        <v>284</v>
      </c>
    </row>
    <row r="557" spans="53:63" x14ac:dyDescent="0.3">
      <c r="BA557" s="173">
        <v>548</v>
      </c>
      <c r="BB557" s="174">
        <v>135000</v>
      </c>
      <c r="BC557" s="174">
        <v>99000</v>
      </c>
      <c r="BD557" s="174">
        <v>110000</v>
      </c>
      <c r="BE557" s="174">
        <v>85000</v>
      </c>
      <c r="BF557" s="174">
        <v>99000</v>
      </c>
      <c r="BK557" s="172" t="s">
        <v>284</v>
      </c>
    </row>
    <row r="558" spans="53:63" x14ac:dyDescent="0.3">
      <c r="BA558" s="173">
        <v>549</v>
      </c>
      <c r="BB558" s="174">
        <v>135000</v>
      </c>
      <c r="BC558" s="174">
        <v>99000</v>
      </c>
      <c r="BD558" s="174">
        <v>110000</v>
      </c>
      <c r="BE558" s="174">
        <v>85000</v>
      </c>
      <c r="BF558" s="174">
        <v>99000</v>
      </c>
      <c r="BK558" s="172" t="s">
        <v>284</v>
      </c>
    </row>
    <row r="559" spans="53:63" x14ac:dyDescent="0.3">
      <c r="BA559" s="173">
        <v>550</v>
      </c>
      <c r="BB559" s="174">
        <v>135000</v>
      </c>
      <c r="BC559" s="174">
        <v>99000</v>
      </c>
      <c r="BD559" s="174">
        <v>110000</v>
      </c>
      <c r="BE559" s="174">
        <v>85000</v>
      </c>
      <c r="BF559" s="174">
        <v>99000</v>
      </c>
      <c r="BK559" s="172" t="s">
        <v>284</v>
      </c>
    </row>
    <row r="560" spans="53:63" x14ac:dyDescent="0.3">
      <c r="BA560" s="173">
        <v>551</v>
      </c>
      <c r="BB560" s="174">
        <v>135000</v>
      </c>
      <c r="BC560" s="174">
        <v>99000</v>
      </c>
      <c r="BD560" s="174">
        <v>110000</v>
      </c>
      <c r="BE560" s="174">
        <v>85000</v>
      </c>
      <c r="BF560" s="174">
        <v>99000</v>
      </c>
      <c r="BK560" s="172" t="s">
        <v>284</v>
      </c>
    </row>
    <row r="561" spans="53:63" x14ac:dyDescent="0.3">
      <c r="BA561" s="173">
        <v>552</v>
      </c>
      <c r="BB561" s="174">
        <v>135000</v>
      </c>
      <c r="BC561" s="174">
        <v>99000</v>
      </c>
      <c r="BD561" s="174">
        <v>110000</v>
      </c>
      <c r="BE561" s="174">
        <v>85000</v>
      </c>
      <c r="BF561" s="174">
        <v>99000</v>
      </c>
      <c r="BK561" s="172" t="s">
        <v>284</v>
      </c>
    </row>
    <row r="562" spans="53:63" x14ac:dyDescent="0.3">
      <c r="BA562" s="173">
        <v>553</v>
      </c>
      <c r="BB562" s="174">
        <v>135000</v>
      </c>
      <c r="BC562" s="174">
        <v>99000</v>
      </c>
      <c r="BD562" s="174">
        <v>110000</v>
      </c>
      <c r="BE562" s="174">
        <v>85000</v>
      </c>
      <c r="BF562" s="174">
        <v>99000</v>
      </c>
      <c r="BK562" s="172" t="s">
        <v>284</v>
      </c>
    </row>
    <row r="563" spans="53:63" x14ac:dyDescent="0.3">
      <c r="BA563" s="173">
        <v>554</v>
      </c>
      <c r="BB563" s="174">
        <v>135000</v>
      </c>
      <c r="BC563" s="174">
        <v>99000</v>
      </c>
      <c r="BD563" s="174">
        <v>110000</v>
      </c>
      <c r="BE563" s="174">
        <v>85000</v>
      </c>
      <c r="BF563" s="174">
        <v>99000</v>
      </c>
      <c r="BK563" s="172" t="s">
        <v>284</v>
      </c>
    </row>
    <row r="564" spans="53:63" x14ac:dyDescent="0.3">
      <c r="BA564" s="173">
        <v>555</v>
      </c>
      <c r="BB564" s="174">
        <v>135000</v>
      </c>
      <c r="BC564" s="174">
        <v>99000</v>
      </c>
      <c r="BD564" s="174">
        <v>110000</v>
      </c>
      <c r="BE564" s="174">
        <v>85000</v>
      </c>
      <c r="BF564" s="174">
        <v>99000</v>
      </c>
      <c r="BK564" s="172" t="s">
        <v>284</v>
      </c>
    </row>
    <row r="565" spans="53:63" x14ac:dyDescent="0.3">
      <c r="BA565" s="173">
        <v>556</v>
      </c>
      <c r="BB565" s="174">
        <v>135000</v>
      </c>
      <c r="BC565" s="174">
        <v>99000</v>
      </c>
      <c r="BD565" s="174">
        <v>110000</v>
      </c>
      <c r="BE565" s="174">
        <v>85000</v>
      </c>
      <c r="BF565" s="174">
        <v>99000</v>
      </c>
      <c r="BK565" s="172" t="s">
        <v>284</v>
      </c>
    </row>
    <row r="566" spans="53:63" x14ac:dyDescent="0.3">
      <c r="BA566" s="173">
        <v>557</v>
      </c>
      <c r="BB566" s="174">
        <v>135000</v>
      </c>
      <c r="BC566" s="174">
        <v>99000</v>
      </c>
      <c r="BD566" s="174">
        <v>110000</v>
      </c>
      <c r="BE566" s="174">
        <v>85000</v>
      </c>
      <c r="BF566" s="174">
        <v>99000</v>
      </c>
      <c r="BK566" s="172" t="s">
        <v>284</v>
      </c>
    </row>
    <row r="567" spans="53:63" x14ac:dyDescent="0.3">
      <c r="BA567" s="173">
        <v>558</v>
      </c>
      <c r="BB567" s="174">
        <v>135000</v>
      </c>
      <c r="BC567" s="174">
        <v>99000</v>
      </c>
      <c r="BD567" s="174">
        <v>110000</v>
      </c>
      <c r="BE567" s="174">
        <v>85000</v>
      </c>
      <c r="BF567" s="174">
        <v>99000</v>
      </c>
      <c r="BK567" s="172" t="s">
        <v>284</v>
      </c>
    </row>
    <row r="568" spans="53:63" x14ac:dyDescent="0.3">
      <c r="BA568" s="173">
        <v>559</v>
      </c>
      <c r="BB568" s="174">
        <v>135000</v>
      </c>
      <c r="BC568" s="174">
        <v>99000</v>
      </c>
      <c r="BD568" s="174">
        <v>110000</v>
      </c>
      <c r="BE568" s="174">
        <v>85000</v>
      </c>
      <c r="BF568" s="174">
        <v>99000</v>
      </c>
      <c r="BK568" s="172" t="s">
        <v>284</v>
      </c>
    </row>
    <row r="569" spans="53:63" x14ac:dyDescent="0.3">
      <c r="BA569" s="173">
        <v>560</v>
      </c>
      <c r="BB569" s="174">
        <v>135000</v>
      </c>
      <c r="BC569" s="174">
        <v>99000</v>
      </c>
      <c r="BD569" s="174">
        <v>110000</v>
      </c>
      <c r="BE569" s="174">
        <v>85000</v>
      </c>
      <c r="BF569" s="174">
        <v>99000</v>
      </c>
      <c r="BK569" s="172" t="s">
        <v>284</v>
      </c>
    </row>
    <row r="570" spans="53:63" x14ac:dyDescent="0.3">
      <c r="BA570" s="173">
        <v>561</v>
      </c>
      <c r="BB570" s="174">
        <v>135000</v>
      </c>
      <c r="BC570" s="174">
        <v>99000</v>
      </c>
      <c r="BD570" s="174">
        <v>110000</v>
      </c>
      <c r="BE570" s="174">
        <v>85000</v>
      </c>
      <c r="BF570" s="174">
        <v>99000</v>
      </c>
      <c r="BK570" s="172" t="s">
        <v>284</v>
      </c>
    </row>
    <row r="571" spans="53:63" x14ac:dyDescent="0.3">
      <c r="BA571" s="173">
        <v>562</v>
      </c>
      <c r="BB571" s="174">
        <v>135000</v>
      </c>
      <c r="BC571" s="174">
        <v>99000</v>
      </c>
      <c r="BD571" s="174">
        <v>110000</v>
      </c>
      <c r="BE571" s="174">
        <v>85000</v>
      </c>
      <c r="BF571" s="174">
        <v>99000</v>
      </c>
      <c r="BK571" s="172" t="s">
        <v>284</v>
      </c>
    </row>
    <row r="572" spans="53:63" x14ac:dyDescent="0.3">
      <c r="BA572" s="173">
        <v>563</v>
      </c>
      <c r="BB572" s="174">
        <v>135000</v>
      </c>
      <c r="BC572" s="174">
        <v>99000</v>
      </c>
      <c r="BD572" s="174">
        <v>110000</v>
      </c>
      <c r="BE572" s="174">
        <v>85000</v>
      </c>
      <c r="BF572" s="174">
        <v>99000</v>
      </c>
      <c r="BK572" s="172" t="s">
        <v>284</v>
      </c>
    </row>
    <row r="573" spans="53:63" x14ac:dyDescent="0.3">
      <c r="BA573" s="173">
        <v>564</v>
      </c>
      <c r="BB573" s="174">
        <v>135000</v>
      </c>
      <c r="BC573" s="174">
        <v>99000</v>
      </c>
      <c r="BD573" s="174">
        <v>110000</v>
      </c>
      <c r="BE573" s="174">
        <v>85000</v>
      </c>
      <c r="BF573" s="174">
        <v>99000</v>
      </c>
      <c r="BK573" s="172" t="s">
        <v>284</v>
      </c>
    </row>
    <row r="574" spans="53:63" x14ac:dyDescent="0.3">
      <c r="BA574" s="173">
        <v>565</v>
      </c>
      <c r="BB574" s="174">
        <v>135000</v>
      </c>
      <c r="BC574" s="174">
        <v>99000</v>
      </c>
      <c r="BD574" s="174">
        <v>110000</v>
      </c>
      <c r="BE574" s="174">
        <v>85000</v>
      </c>
      <c r="BF574" s="174">
        <v>99000</v>
      </c>
      <c r="BK574" s="172" t="s">
        <v>284</v>
      </c>
    </row>
    <row r="575" spans="53:63" x14ac:dyDescent="0.3">
      <c r="BA575" s="173">
        <v>566</v>
      </c>
      <c r="BB575" s="174">
        <v>135000</v>
      </c>
      <c r="BC575" s="174">
        <v>99000</v>
      </c>
      <c r="BD575" s="174">
        <v>110000</v>
      </c>
      <c r="BE575" s="174">
        <v>85000</v>
      </c>
      <c r="BF575" s="174">
        <v>99000</v>
      </c>
      <c r="BK575" s="172" t="s">
        <v>284</v>
      </c>
    </row>
    <row r="576" spans="53:63" x14ac:dyDescent="0.3">
      <c r="BA576" s="173">
        <v>567</v>
      </c>
      <c r="BB576" s="174">
        <v>135000</v>
      </c>
      <c r="BC576" s="174">
        <v>99000</v>
      </c>
      <c r="BD576" s="174">
        <v>110000</v>
      </c>
      <c r="BE576" s="174">
        <v>85000</v>
      </c>
      <c r="BF576" s="174">
        <v>99000</v>
      </c>
      <c r="BK576" s="172" t="s">
        <v>284</v>
      </c>
    </row>
    <row r="577" spans="53:63" x14ac:dyDescent="0.3">
      <c r="BA577" s="173">
        <v>568</v>
      </c>
      <c r="BB577" s="174">
        <v>135000</v>
      </c>
      <c r="BC577" s="174">
        <v>99000</v>
      </c>
      <c r="BD577" s="174">
        <v>110000</v>
      </c>
      <c r="BE577" s="174">
        <v>85000</v>
      </c>
      <c r="BF577" s="174">
        <v>99000</v>
      </c>
      <c r="BK577" s="172" t="s">
        <v>284</v>
      </c>
    </row>
    <row r="578" spans="53:63" x14ac:dyDescent="0.3">
      <c r="BA578" s="173">
        <v>569</v>
      </c>
      <c r="BB578" s="174">
        <v>135000</v>
      </c>
      <c r="BC578" s="174">
        <v>99000</v>
      </c>
      <c r="BD578" s="174">
        <v>110000</v>
      </c>
      <c r="BE578" s="174">
        <v>85000</v>
      </c>
      <c r="BF578" s="174">
        <v>99000</v>
      </c>
      <c r="BK578" s="172" t="s">
        <v>284</v>
      </c>
    </row>
    <row r="579" spans="53:63" x14ac:dyDescent="0.3">
      <c r="BA579" s="173">
        <v>570</v>
      </c>
      <c r="BB579" s="174">
        <v>135000</v>
      </c>
      <c r="BC579" s="174">
        <v>99000</v>
      </c>
      <c r="BD579" s="174">
        <v>110000</v>
      </c>
      <c r="BE579" s="174">
        <v>85000</v>
      </c>
      <c r="BF579" s="174">
        <v>99000</v>
      </c>
      <c r="BK579" s="172" t="s">
        <v>284</v>
      </c>
    </row>
    <row r="580" spans="53:63" x14ac:dyDescent="0.3">
      <c r="BA580" s="173">
        <v>571</v>
      </c>
      <c r="BB580" s="174">
        <v>135000</v>
      </c>
      <c r="BC580" s="174">
        <v>99000</v>
      </c>
      <c r="BD580" s="174">
        <v>110000</v>
      </c>
      <c r="BE580" s="174">
        <v>85000</v>
      </c>
      <c r="BF580" s="174">
        <v>99000</v>
      </c>
      <c r="BK580" s="172" t="s">
        <v>284</v>
      </c>
    </row>
    <row r="581" spans="53:63" x14ac:dyDescent="0.3">
      <c r="BA581" s="173">
        <v>572</v>
      </c>
      <c r="BB581" s="174">
        <v>135000</v>
      </c>
      <c r="BC581" s="174">
        <v>99000</v>
      </c>
      <c r="BD581" s="174">
        <v>110000</v>
      </c>
      <c r="BE581" s="174">
        <v>85000</v>
      </c>
      <c r="BF581" s="174">
        <v>99000</v>
      </c>
      <c r="BK581" s="172" t="s">
        <v>284</v>
      </c>
    </row>
    <row r="582" spans="53:63" x14ac:dyDescent="0.3">
      <c r="BA582" s="173">
        <v>573</v>
      </c>
      <c r="BB582" s="174">
        <v>135000</v>
      </c>
      <c r="BC582" s="174">
        <v>99000</v>
      </c>
      <c r="BD582" s="174">
        <v>110000</v>
      </c>
      <c r="BE582" s="174">
        <v>85000</v>
      </c>
      <c r="BF582" s="174">
        <v>99000</v>
      </c>
      <c r="BK582" s="172" t="s">
        <v>284</v>
      </c>
    </row>
    <row r="583" spans="53:63" x14ac:dyDescent="0.3">
      <c r="BA583" s="173">
        <v>574</v>
      </c>
      <c r="BB583" s="174">
        <v>135000</v>
      </c>
      <c r="BC583" s="174">
        <v>99000</v>
      </c>
      <c r="BD583" s="174">
        <v>110000</v>
      </c>
      <c r="BE583" s="174">
        <v>85000</v>
      </c>
      <c r="BF583" s="174">
        <v>99000</v>
      </c>
      <c r="BK583" s="172" t="s">
        <v>284</v>
      </c>
    </row>
    <row r="584" spans="53:63" x14ac:dyDescent="0.3">
      <c r="BA584" s="173">
        <v>575</v>
      </c>
      <c r="BB584" s="174">
        <v>135000</v>
      </c>
      <c r="BC584" s="174">
        <v>99000</v>
      </c>
      <c r="BD584" s="174">
        <v>110000</v>
      </c>
      <c r="BE584" s="174">
        <v>85000</v>
      </c>
      <c r="BF584" s="174">
        <v>99000</v>
      </c>
      <c r="BK584" s="172" t="s">
        <v>284</v>
      </c>
    </row>
    <row r="585" spans="53:63" x14ac:dyDescent="0.3">
      <c r="BA585" s="173">
        <v>576</v>
      </c>
      <c r="BB585" s="174">
        <v>135000</v>
      </c>
      <c r="BC585" s="174">
        <v>99000</v>
      </c>
      <c r="BD585" s="174">
        <v>110000</v>
      </c>
      <c r="BE585" s="174">
        <v>85000</v>
      </c>
      <c r="BF585" s="174">
        <v>99000</v>
      </c>
      <c r="BK585" s="172" t="s">
        <v>284</v>
      </c>
    </row>
    <row r="586" spans="53:63" x14ac:dyDescent="0.3">
      <c r="BA586" s="173">
        <v>577</v>
      </c>
      <c r="BB586" s="174">
        <v>135000</v>
      </c>
      <c r="BC586" s="174">
        <v>99000</v>
      </c>
      <c r="BD586" s="174">
        <v>110000</v>
      </c>
      <c r="BE586" s="174">
        <v>85000</v>
      </c>
      <c r="BF586" s="174">
        <v>99000</v>
      </c>
      <c r="BK586" s="172" t="s">
        <v>284</v>
      </c>
    </row>
    <row r="587" spans="53:63" x14ac:dyDescent="0.3">
      <c r="BA587" s="173">
        <v>578</v>
      </c>
      <c r="BB587" s="174">
        <v>135000</v>
      </c>
      <c r="BC587" s="174">
        <v>99000</v>
      </c>
      <c r="BD587" s="174">
        <v>110000</v>
      </c>
      <c r="BE587" s="174">
        <v>85000</v>
      </c>
      <c r="BF587" s="174">
        <v>99000</v>
      </c>
      <c r="BK587" s="172" t="s">
        <v>284</v>
      </c>
    </row>
    <row r="588" spans="53:63" x14ac:dyDescent="0.3">
      <c r="BA588" s="173">
        <v>579</v>
      </c>
      <c r="BB588" s="174">
        <v>135000</v>
      </c>
      <c r="BC588" s="174">
        <v>99000</v>
      </c>
      <c r="BD588" s="174">
        <v>110000</v>
      </c>
      <c r="BE588" s="174">
        <v>85000</v>
      </c>
      <c r="BF588" s="174">
        <v>99000</v>
      </c>
      <c r="BK588" s="172" t="s">
        <v>284</v>
      </c>
    </row>
    <row r="589" spans="53:63" x14ac:dyDescent="0.3">
      <c r="BA589" s="173">
        <v>580</v>
      </c>
      <c r="BB589" s="174">
        <v>135000</v>
      </c>
      <c r="BC589" s="174">
        <v>99000</v>
      </c>
      <c r="BD589" s="174">
        <v>110000</v>
      </c>
      <c r="BE589" s="174">
        <v>85000</v>
      </c>
      <c r="BF589" s="174">
        <v>99000</v>
      </c>
      <c r="BK589" s="172" t="s">
        <v>284</v>
      </c>
    </row>
    <row r="590" spans="53:63" x14ac:dyDescent="0.3">
      <c r="BA590" s="173">
        <v>581</v>
      </c>
      <c r="BB590" s="174">
        <v>135000</v>
      </c>
      <c r="BC590" s="174">
        <v>99000</v>
      </c>
      <c r="BD590" s="174">
        <v>110000</v>
      </c>
      <c r="BE590" s="174">
        <v>85000</v>
      </c>
      <c r="BF590" s="174">
        <v>99000</v>
      </c>
      <c r="BK590" s="172" t="s">
        <v>284</v>
      </c>
    </row>
    <row r="591" spans="53:63" x14ac:dyDescent="0.3">
      <c r="BA591" s="173">
        <v>582</v>
      </c>
      <c r="BB591" s="174">
        <v>135000</v>
      </c>
      <c r="BC591" s="174">
        <v>99000</v>
      </c>
      <c r="BD591" s="174">
        <v>110000</v>
      </c>
      <c r="BE591" s="174">
        <v>85000</v>
      </c>
      <c r="BF591" s="174">
        <v>99000</v>
      </c>
      <c r="BK591" s="172" t="s">
        <v>284</v>
      </c>
    </row>
    <row r="592" spans="53:63" x14ac:dyDescent="0.3">
      <c r="BA592" s="173">
        <v>583</v>
      </c>
      <c r="BB592" s="174">
        <v>135000</v>
      </c>
      <c r="BC592" s="174">
        <v>99000</v>
      </c>
      <c r="BD592" s="174">
        <v>110000</v>
      </c>
      <c r="BE592" s="174">
        <v>85000</v>
      </c>
      <c r="BF592" s="174">
        <v>99000</v>
      </c>
      <c r="BK592" s="172" t="s">
        <v>284</v>
      </c>
    </row>
    <row r="593" spans="53:63" x14ac:dyDescent="0.3">
      <c r="BA593" s="173">
        <v>584</v>
      </c>
      <c r="BB593" s="174">
        <v>135000</v>
      </c>
      <c r="BC593" s="174">
        <v>99000</v>
      </c>
      <c r="BD593" s="174">
        <v>110000</v>
      </c>
      <c r="BE593" s="174">
        <v>85000</v>
      </c>
      <c r="BF593" s="174">
        <v>99000</v>
      </c>
      <c r="BK593" s="172" t="s">
        <v>284</v>
      </c>
    </row>
    <row r="594" spans="53:63" x14ac:dyDescent="0.3">
      <c r="BA594" s="173">
        <v>585</v>
      </c>
      <c r="BB594" s="174">
        <v>135000</v>
      </c>
      <c r="BC594" s="174">
        <v>99000</v>
      </c>
      <c r="BD594" s="174">
        <v>110000</v>
      </c>
      <c r="BE594" s="174">
        <v>85000</v>
      </c>
      <c r="BF594" s="174">
        <v>99000</v>
      </c>
      <c r="BK594" s="172" t="s">
        <v>284</v>
      </c>
    </row>
    <row r="595" spans="53:63" x14ac:dyDescent="0.3">
      <c r="BA595" s="173">
        <v>586</v>
      </c>
      <c r="BB595" s="174">
        <v>135000</v>
      </c>
      <c r="BC595" s="174">
        <v>99000</v>
      </c>
      <c r="BD595" s="174">
        <v>110000</v>
      </c>
      <c r="BE595" s="174">
        <v>85000</v>
      </c>
      <c r="BF595" s="174">
        <v>99000</v>
      </c>
      <c r="BK595" s="172" t="s">
        <v>284</v>
      </c>
    </row>
    <row r="596" spans="53:63" x14ac:dyDescent="0.3">
      <c r="BA596" s="173">
        <v>587</v>
      </c>
      <c r="BB596" s="174">
        <v>135000</v>
      </c>
      <c r="BC596" s="174">
        <v>99000</v>
      </c>
      <c r="BD596" s="174">
        <v>110000</v>
      </c>
      <c r="BE596" s="174">
        <v>85000</v>
      </c>
      <c r="BF596" s="174">
        <v>99000</v>
      </c>
      <c r="BK596" s="172" t="s">
        <v>284</v>
      </c>
    </row>
    <row r="597" spans="53:63" x14ac:dyDescent="0.3">
      <c r="BA597" s="173">
        <v>588</v>
      </c>
      <c r="BB597" s="174">
        <v>135000</v>
      </c>
      <c r="BC597" s="174">
        <v>99000</v>
      </c>
      <c r="BD597" s="174">
        <v>110000</v>
      </c>
      <c r="BE597" s="174">
        <v>85000</v>
      </c>
      <c r="BF597" s="174">
        <v>99000</v>
      </c>
      <c r="BK597" s="172" t="s">
        <v>284</v>
      </c>
    </row>
    <row r="598" spans="53:63" x14ac:dyDescent="0.3">
      <c r="BA598" s="173">
        <v>589</v>
      </c>
      <c r="BB598" s="174">
        <v>135000</v>
      </c>
      <c r="BC598" s="174">
        <v>99000</v>
      </c>
      <c r="BD598" s="174">
        <v>110000</v>
      </c>
      <c r="BE598" s="174">
        <v>85000</v>
      </c>
      <c r="BF598" s="174">
        <v>99000</v>
      </c>
      <c r="BK598" s="172" t="s">
        <v>284</v>
      </c>
    </row>
    <row r="599" spans="53:63" x14ac:dyDescent="0.3">
      <c r="BA599" s="173">
        <v>590</v>
      </c>
      <c r="BB599" s="174">
        <v>135000</v>
      </c>
      <c r="BC599" s="174">
        <v>99000</v>
      </c>
      <c r="BD599" s="174">
        <v>110000</v>
      </c>
      <c r="BE599" s="174">
        <v>85000</v>
      </c>
      <c r="BF599" s="174">
        <v>99000</v>
      </c>
      <c r="BK599" s="172" t="s">
        <v>284</v>
      </c>
    </row>
    <row r="600" spans="53:63" x14ac:dyDescent="0.3">
      <c r="BA600" s="173">
        <v>591</v>
      </c>
      <c r="BB600" s="174">
        <v>135000</v>
      </c>
      <c r="BC600" s="174">
        <v>99000</v>
      </c>
      <c r="BD600" s="174">
        <v>110000</v>
      </c>
      <c r="BE600" s="174">
        <v>85000</v>
      </c>
      <c r="BF600" s="174">
        <v>99000</v>
      </c>
      <c r="BK600" s="172" t="s">
        <v>284</v>
      </c>
    </row>
    <row r="601" spans="53:63" x14ac:dyDescent="0.3">
      <c r="BA601" s="173">
        <v>592</v>
      </c>
      <c r="BB601" s="174">
        <v>135000</v>
      </c>
      <c r="BC601" s="174">
        <v>99000</v>
      </c>
      <c r="BD601" s="174">
        <v>110000</v>
      </c>
      <c r="BE601" s="174">
        <v>85000</v>
      </c>
      <c r="BF601" s="174">
        <v>99000</v>
      </c>
      <c r="BK601" s="172" t="s">
        <v>284</v>
      </c>
    </row>
    <row r="602" spans="53:63" x14ac:dyDescent="0.3">
      <c r="BA602" s="173">
        <v>593</v>
      </c>
      <c r="BB602" s="174">
        <v>135000</v>
      </c>
      <c r="BC602" s="174">
        <v>99000</v>
      </c>
      <c r="BD602" s="174">
        <v>110000</v>
      </c>
      <c r="BE602" s="174">
        <v>85000</v>
      </c>
      <c r="BF602" s="174">
        <v>99000</v>
      </c>
      <c r="BK602" s="172" t="s">
        <v>284</v>
      </c>
    </row>
    <row r="603" spans="53:63" x14ac:dyDescent="0.3">
      <c r="BA603" s="173">
        <v>594</v>
      </c>
      <c r="BB603" s="174">
        <v>135000</v>
      </c>
      <c r="BC603" s="174">
        <v>99000</v>
      </c>
      <c r="BD603" s="174">
        <v>110000</v>
      </c>
      <c r="BE603" s="174">
        <v>85000</v>
      </c>
      <c r="BF603" s="174">
        <v>99000</v>
      </c>
      <c r="BK603" s="172" t="s">
        <v>284</v>
      </c>
    </row>
    <row r="604" spans="53:63" x14ac:dyDescent="0.3">
      <c r="BA604" s="173">
        <v>595</v>
      </c>
      <c r="BB604" s="174">
        <v>135000</v>
      </c>
      <c r="BC604" s="174">
        <v>99000</v>
      </c>
      <c r="BD604" s="174">
        <v>110000</v>
      </c>
      <c r="BE604" s="174">
        <v>85000</v>
      </c>
      <c r="BF604" s="174">
        <v>99000</v>
      </c>
      <c r="BK604" s="172" t="s">
        <v>284</v>
      </c>
    </row>
    <row r="605" spans="53:63" x14ac:dyDescent="0.3">
      <c r="BA605" s="173">
        <v>596</v>
      </c>
      <c r="BB605" s="174">
        <v>135000</v>
      </c>
      <c r="BC605" s="174">
        <v>99000</v>
      </c>
      <c r="BD605" s="174">
        <v>110000</v>
      </c>
      <c r="BE605" s="174">
        <v>85000</v>
      </c>
      <c r="BF605" s="174">
        <v>99000</v>
      </c>
      <c r="BK605" s="172" t="s">
        <v>284</v>
      </c>
    </row>
    <row r="606" spans="53:63" x14ac:dyDescent="0.3">
      <c r="BA606" s="173">
        <v>597</v>
      </c>
      <c r="BB606" s="174">
        <v>135000</v>
      </c>
      <c r="BC606" s="174">
        <v>99000</v>
      </c>
      <c r="BD606" s="174">
        <v>110000</v>
      </c>
      <c r="BE606" s="174">
        <v>85000</v>
      </c>
      <c r="BF606" s="174">
        <v>99000</v>
      </c>
      <c r="BK606" s="172" t="s">
        <v>284</v>
      </c>
    </row>
    <row r="607" spans="53:63" x14ac:dyDescent="0.3">
      <c r="BA607" s="173">
        <v>598</v>
      </c>
      <c r="BB607" s="174">
        <v>135000</v>
      </c>
      <c r="BC607" s="174">
        <v>99000</v>
      </c>
      <c r="BD607" s="174">
        <v>110000</v>
      </c>
      <c r="BE607" s="174">
        <v>85000</v>
      </c>
      <c r="BF607" s="174">
        <v>99000</v>
      </c>
      <c r="BK607" s="172" t="s">
        <v>284</v>
      </c>
    </row>
    <row r="608" spans="53:63" x14ac:dyDescent="0.3">
      <c r="BA608" s="173">
        <v>599</v>
      </c>
      <c r="BB608" s="174">
        <v>135000</v>
      </c>
      <c r="BC608" s="174">
        <v>99000</v>
      </c>
      <c r="BD608" s="174">
        <v>110000</v>
      </c>
      <c r="BE608" s="174">
        <v>85000</v>
      </c>
      <c r="BF608" s="174">
        <v>99000</v>
      </c>
      <c r="BK608" s="172" t="s">
        <v>284</v>
      </c>
    </row>
    <row r="609" spans="53:63" x14ac:dyDescent="0.3">
      <c r="BA609" s="173">
        <v>600</v>
      </c>
      <c r="BB609" s="174">
        <v>135000</v>
      </c>
      <c r="BC609" s="174">
        <v>99000</v>
      </c>
      <c r="BD609" s="174">
        <v>110000</v>
      </c>
      <c r="BE609" s="174">
        <v>85000</v>
      </c>
      <c r="BF609" s="174">
        <v>99000</v>
      </c>
      <c r="BK609" s="172" t="s">
        <v>284</v>
      </c>
    </row>
    <row r="610" spans="53:63" x14ac:dyDescent="0.3">
      <c r="BA610" s="173">
        <v>601</v>
      </c>
      <c r="BB610" s="174">
        <v>135000</v>
      </c>
      <c r="BC610" s="174">
        <v>99000</v>
      </c>
      <c r="BD610" s="174">
        <v>110000</v>
      </c>
      <c r="BE610" s="174">
        <v>85000</v>
      </c>
      <c r="BF610" s="174">
        <v>99000</v>
      </c>
      <c r="BK610" s="172" t="s">
        <v>284</v>
      </c>
    </row>
    <row r="611" spans="53:63" x14ac:dyDescent="0.3">
      <c r="BA611" s="173">
        <v>602</v>
      </c>
      <c r="BB611" s="174">
        <v>135000</v>
      </c>
      <c r="BC611" s="174">
        <v>99000</v>
      </c>
      <c r="BD611" s="174">
        <v>110000</v>
      </c>
      <c r="BE611" s="174">
        <v>85000</v>
      </c>
      <c r="BF611" s="174">
        <v>99000</v>
      </c>
      <c r="BK611" s="172" t="s">
        <v>284</v>
      </c>
    </row>
    <row r="612" spans="53:63" x14ac:dyDescent="0.3">
      <c r="BA612" s="173">
        <v>603</v>
      </c>
      <c r="BB612" s="174">
        <v>135000</v>
      </c>
      <c r="BC612" s="174">
        <v>99000</v>
      </c>
      <c r="BD612" s="174">
        <v>110000</v>
      </c>
      <c r="BE612" s="174">
        <v>85000</v>
      </c>
      <c r="BF612" s="174">
        <v>99000</v>
      </c>
      <c r="BK612" s="172" t="s">
        <v>284</v>
      </c>
    </row>
    <row r="613" spans="53:63" x14ac:dyDescent="0.3">
      <c r="BA613" s="173">
        <v>604</v>
      </c>
      <c r="BB613" s="174">
        <v>135000</v>
      </c>
      <c r="BC613" s="174">
        <v>99000</v>
      </c>
      <c r="BD613" s="174">
        <v>110000</v>
      </c>
      <c r="BE613" s="174">
        <v>85000</v>
      </c>
      <c r="BF613" s="174">
        <v>99000</v>
      </c>
      <c r="BK613" s="172" t="s">
        <v>284</v>
      </c>
    </row>
    <row r="614" spans="53:63" x14ac:dyDescent="0.3">
      <c r="BA614" s="173">
        <v>605</v>
      </c>
      <c r="BB614" s="174">
        <v>135000</v>
      </c>
      <c r="BC614" s="174">
        <v>99000</v>
      </c>
      <c r="BD614" s="174">
        <v>110000</v>
      </c>
      <c r="BE614" s="174">
        <v>85000</v>
      </c>
      <c r="BF614" s="174">
        <v>99000</v>
      </c>
      <c r="BK614" s="172" t="s">
        <v>284</v>
      </c>
    </row>
    <row r="615" spans="53:63" x14ac:dyDescent="0.3">
      <c r="BA615" s="173">
        <v>606</v>
      </c>
      <c r="BB615" s="174">
        <v>135000</v>
      </c>
      <c r="BC615" s="174">
        <v>99000</v>
      </c>
      <c r="BD615" s="174">
        <v>110000</v>
      </c>
      <c r="BE615" s="174">
        <v>85000</v>
      </c>
      <c r="BF615" s="174">
        <v>99000</v>
      </c>
      <c r="BK615" s="172" t="s">
        <v>284</v>
      </c>
    </row>
    <row r="616" spans="53:63" x14ac:dyDescent="0.3">
      <c r="BA616" s="173">
        <v>607</v>
      </c>
      <c r="BB616" s="174">
        <v>135000</v>
      </c>
      <c r="BC616" s="174">
        <v>99000</v>
      </c>
      <c r="BD616" s="174">
        <v>110000</v>
      </c>
      <c r="BE616" s="174">
        <v>85000</v>
      </c>
      <c r="BF616" s="174">
        <v>99000</v>
      </c>
      <c r="BK616" s="172" t="s">
        <v>284</v>
      </c>
    </row>
    <row r="617" spans="53:63" x14ac:dyDescent="0.3">
      <c r="BA617" s="173">
        <v>608</v>
      </c>
      <c r="BB617" s="174">
        <v>135000</v>
      </c>
      <c r="BC617" s="174">
        <v>99000</v>
      </c>
      <c r="BD617" s="174">
        <v>110000</v>
      </c>
      <c r="BE617" s="174">
        <v>85000</v>
      </c>
      <c r="BF617" s="174">
        <v>99000</v>
      </c>
      <c r="BK617" s="172" t="s">
        <v>284</v>
      </c>
    </row>
    <row r="618" spans="53:63" x14ac:dyDescent="0.3">
      <c r="BA618" s="173">
        <v>609</v>
      </c>
      <c r="BB618" s="174">
        <v>135000</v>
      </c>
      <c r="BC618" s="174">
        <v>99000</v>
      </c>
      <c r="BD618" s="174">
        <v>110000</v>
      </c>
      <c r="BE618" s="174">
        <v>85000</v>
      </c>
      <c r="BF618" s="174">
        <v>99000</v>
      </c>
      <c r="BK618" s="172" t="s">
        <v>284</v>
      </c>
    </row>
    <row r="619" spans="53:63" x14ac:dyDescent="0.3">
      <c r="BA619" s="173">
        <v>610</v>
      </c>
      <c r="BB619" s="174">
        <v>135000</v>
      </c>
      <c r="BC619" s="174">
        <v>99000</v>
      </c>
      <c r="BD619" s="174">
        <v>110000</v>
      </c>
      <c r="BE619" s="174">
        <v>85000</v>
      </c>
      <c r="BF619" s="174">
        <v>99000</v>
      </c>
      <c r="BK619" s="172" t="s">
        <v>284</v>
      </c>
    </row>
    <row r="620" spans="53:63" x14ac:dyDescent="0.3">
      <c r="BA620" s="173">
        <v>611</v>
      </c>
      <c r="BB620" s="174">
        <v>135000</v>
      </c>
      <c r="BC620" s="174">
        <v>99000</v>
      </c>
      <c r="BD620" s="174">
        <v>110000</v>
      </c>
      <c r="BE620" s="174">
        <v>85000</v>
      </c>
      <c r="BF620" s="174">
        <v>99000</v>
      </c>
      <c r="BK620" s="172" t="s">
        <v>284</v>
      </c>
    </row>
    <row r="621" spans="53:63" x14ac:dyDescent="0.3">
      <c r="BA621" s="173">
        <v>612</v>
      </c>
      <c r="BB621" s="174">
        <v>135000</v>
      </c>
      <c r="BC621" s="174">
        <v>99000</v>
      </c>
      <c r="BD621" s="174">
        <v>110000</v>
      </c>
      <c r="BE621" s="174">
        <v>85000</v>
      </c>
      <c r="BF621" s="174">
        <v>99000</v>
      </c>
      <c r="BK621" s="172" t="s">
        <v>284</v>
      </c>
    </row>
    <row r="622" spans="53:63" x14ac:dyDescent="0.3">
      <c r="BA622" s="173">
        <v>613</v>
      </c>
      <c r="BB622" s="174">
        <v>135000</v>
      </c>
      <c r="BC622" s="174">
        <v>99000</v>
      </c>
      <c r="BD622" s="174">
        <v>110000</v>
      </c>
      <c r="BE622" s="174">
        <v>85000</v>
      </c>
      <c r="BF622" s="174">
        <v>99000</v>
      </c>
      <c r="BK622" s="172" t="s">
        <v>284</v>
      </c>
    </row>
    <row r="623" spans="53:63" x14ac:dyDescent="0.3">
      <c r="BA623" s="173">
        <v>614</v>
      </c>
      <c r="BB623" s="174">
        <v>135000</v>
      </c>
      <c r="BC623" s="174">
        <v>99000</v>
      </c>
      <c r="BD623" s="174">
        <v>110000</v>
      </c>
      <c r="BE623" s="174">
        <v>85000</v>
      </c>
      <c r="BF623" s="174">
        <v>99000</v>
      </c>
      <c r="BK623" s="172" t="s">
        <v>284</v>
      </c>
    </row>
    <row r="624" spans="53:63" x14ac:dyDescent="0.3">
      <c r="BA624" s="173">
        <v>615</v>
      </c>
      <c r="BB624" s="174">
        <v>135000</v>
      </c>
      <c r="BC624" s="174">
        <v>99000</v>
      </c>
      <c r="BD624" s="174">
        <v>110000</v>
      </c>
      <c r="BE624" s="174">
        <v>85000</v>
      </c>
      <c r="BF624" s="174">
        <v>99000</v>
      </c>
      <c r="BK624" s="172" t="s">
        <v>284</v>
      </c>
    </row>
    <row r="625" spans="53:63" x14ac:dyDescent="0.3">
      <c r="BA625" s="173">
        <v>616</v>
      </c>
      <c r="BB625" s="174">
        <v>135000</v>
      </c>
      <c r="BC625" s="174">
        <v>99000</v>
      </c>
      <c r="BD625" s="174">
        <v>110000</v>
      </c>
      <c r="BE625" s="174">
        <v>85000</v>
      </c>
      <c r="BF625" s="174">
        <v>99000</v>
      </c>
      <c r="BK625" s="172" t="s">
        <v>284</v>
      </c>
    </row>
    <row r="626" spans="53:63" x14ac:dyDescent="0.3">
      <c r="BA626" s="173">
        <v>617</v>
      </c>
      <c r="BB626" s="174">
        <v>135000</v>
      </c>
      <c r="BC626" s="174">
        <v>99000</v>
      </c>
      <c r="BD626" s="174">
        <v>110000</v>
      </c>
      <c r="BE626" s="174">
        <v>85000</v>
      </c>
      <c r="BF626" s="174">
        <v>99000</v>
      </c>
      <c r="BK626" s="172" t="s">
        <v>284</v>
      </c>
    </row>
    <row r="627" spans="53:63" x14ac:dyDescent="0.3">
      <c r="BA627" s="173">
        <v>618</v>
      </c>
      <c r="BB627" s="174">
        <v>135000</v>
      </c>
      <c r="BC627" s="174">
        <v>99000</v>
      </c>
      <c r="BD627" s="174">
        <v>110000</v>
      </c>
      <c r="BE627" s="174">
        <v>85000</v>
      </c>
      <c r="BF627" s="174">
        <v>99000</v>
      </c>
      <c r="BK627" s="172" t="s">
        <v>284</v>
      </c>
    </row>
    <row r="628" spans="53:63" x14ac:dyDescent="0.3">
      <c r="BA628" s="173">
        <v>619</v>
      </c>
      <c r="BB628" s="174">
        <v>135000</v>
      </c>
      <c r="BC628" s="174">
        <v>99000</v>
      </c>
      <c r="BD628" s="174">
        <v>110000</v>
      </c>
      <c r="BE628" s="174">
        <v>85000</v>
      </c>
      <c r="BF628" s="174">
        <v>99000</v>
      </c>
      <c r="BK628" s="172" t="s">
        <v>284</v>
      </c>
    </row>
    <row r="629" spans="53:63" x14ac:dyDescent="0.3">
      <c r="BA629" s="173">
        <v>620</v>
      </c>
      <c r="BB629" s="174">
        <v>135000</v>
      </c>
      <c r="BC629" s="174">
        <v>99000</v>
      </c>
      <c r="BD629" s="174">
        <v>110000</v>
      </c>
      <c r="BE629" s="174">
        <v>85000</v>
      </c>
      <c r="BF629" s="174">
        <v>99000</v>
      </c>
      <c r="BK629" s="172" t="s">
        <v>284</v>
      </c>
    </row>
    <row r="630" spans="53:63" x14ac:dyDescent="0.3">
      <c r="BA630" s="173">
        <v>621</v>
      </c>
      <c r="BB630" s="174">
        <v>135000</v>
      </c>
      <c r="BC630" s="174">
        <v>99000</v>
      </c>
      <c r="BD630" s="174">
        <v>110000</v>
      </c>
      <c r="BE630" s="174">
        <v>85000</v>
      </c>
      <c r="BF630" s="174">
        <v>99000</v>
      </c>
      <c r="BK630" s="172" t="s">
        <v>284</v>
      </c>
    </row>
    <row r="631" spans="53:63" x14ac:dyDescent="0.3">
      <c r="BA631" s="173">
        <v>622</v>
      </c>
      <c r="BB631" s="174">
        <v>135000</v>
      </c>
      <c r="BC631" s="174">
        <v>99000</v>
      </c>
      <c r="BD631" s="174">
        <v>110000</v>
      </c>
      <c r="BE631" s="174">
        <v>85000</v>
      </c>
      <c r="BF631" s="174">
        <v>99000</v>
      </c>
      <c r="BK631" s="172" t="s">
        <v>284</v>
      </c>
    </row>
    <row r="632" spans="53:63" x14ac:dyDescent="0.3">
      <c r="BA632" s="173">
        <v>623</v>
      </c>
      <c r="BB632" s="174">
        <v>135000</v>
      </c>
      <c r="BC632" s="174">
        <v>99000</v>
      </c>
      <c r="BD632" s="174">
        <v>110000</v>
      </c>
      <c r="BE632" s="174">
        <v>85000</v>
      </c>
      <c r="BF632" s="174">
        <v>99000</v>
      </c>
      <c r="BK632" s="172" t="s">
        <v>284</v>
      </c>
    </row>
    <row r="633" spans="53:63" x14ac:dyDescent="0.3">
      <c r="BA633" s="173">
        <v>624</v>
      </c>
      <c r="BB633" s="174">
        <v>135000</v>
      </c>
      <c r="BC633" s="174">
        <v>99000</v>
      </c>
      <c r="BD633" s="174">
        <v>110000</v>
      </c>
      <c r="BE633" s="174">
        <v>85000</v>
      </c>
      <c r="BF633" s="174">
        <v>99000</v>
      </c>
      <c r="BK633" s="172" t="s">
        <v>284</v>
      </c>
    </row>
    <row r="634" spans="53:63" x14ac:dyDescent="0.3">
      <c r="BA634" s="173">
        <v>625</v>
      </c>
      <c r="BB634" s="174">
        <v>135000</v>
      </c>
      <c r="BC634" s="174">
        <v>99000</v>
      </c>
      <c r="BD634" s="174">
        <v>110000</v>
      </c>
      <c r="BE634" s="174">
        <v>85000</v>
      </c>
      <c r="BF634" s="174">
        <v>99000</v>
      </c>
      <c r="BK634" s="172" t="s">
        <v>284</v>
      </c>
    </row>
    <row r="635" spans="53:63" x14ac:dyDescent="0.3">
      <c r="BA635" s="173">
        <v>626</v>
      </c>
      <c r="BB635" s="174">
        <v>135000</v>
      </c>
      <c r="BC635" s="174">
        <v>99000</v>
      </c>
      <c r="BD635" s="174">
        <v>110000</v>
      </c>
      <c r="BE635" s="174">
        <v>85000</v>
      </c>
      <c r="BF635" s="174">
        <v>99000</v>
      </c>
      <c r="BK635" s="172" t="s">
        <v>284</v>
      </c>
    </row>
    <row r="636" spans="53:63" x14ac:dyDescent="0.3">
      <c r="BA636" s="173">
        <v>627</v>
      </c>
      <c r="BB636" s="174">
        <v>135000</v>
      </c>
      <c r="BC636" s="174">
        <v>99000</v>
      </c>
      <c r="BD636" s="174">
        <v>110000</v>
      </c>
      <c r="BE636" s="174">
        <v>85000</v>
      </c>
      <c r="BF636" s="174">
        <v>99000</v>
      </c>
      <c r="BK636" s="172" t="s">
        <v>284</v>
      </c>
    </row>
    <row r="637" spans="53:63" x14ac:dyDescent="0.3">
      <c r="BA637" s="173">
        <v>628</v>
      </c>
      <c r="BB637" s="174">
        <v>135000</v>
      </c>
      <c r="BC637" s="174">
        <v>99000</v>
      </c>
      <c r="BD637" s="174">
        <v>110000</v>
      </c>
      <c r="BE637" s="174">
        <v>85000</v>
      </c>
      <c r="BF637" s="174">
        <v>99000</v>
      </c>
      <c r="BK637" s="172" t="s">
        <v>284</v>
      </c>
    </row>
    <row r="638" spans="53:63" x14ac:dyDescent="0.3">
      <c r="BA638" s="173">
        <v>629</v>
      </c>
      <c r="BB638" s="174">
        <v>135000</v>
      </c>
      <c r="BC638" s="174">
        <v>99000</v>
      </c>
      <c r="BD638" s="174">
        <v>110000</v>
      </c>
      <c r="BE638" s="174">
        <v>85000</v>
      </c>
      <c r="BF638" s="174">
        <v>99000</v>
      </c>
      <c r="BK638" s="172" t="s">
        <v>284</v>
      </c>
    </row>
    <row r="639" spans="53:63" x14ac:dyDescent="0.3">
      <c r="BA639" s="173">
        <v>630</v>
      </c>
      <c r="BB639" s="174">
        <v>135000</v>
      </c>
      <c r="BC639" s="174">
        <v>99000</v>
      </c>
      <c r="BD639" s="174">
        <v>110000</v>
      </c>
      <c r="BE639" s="174">
        <v>85000</v>
      </c>
      <c r="BF639" s="174">
        <v>99000</v>
      </c>
      <c r="BK639" s="172" t="s">
        <v>284</v>
      </c>
    </row>
    <row r="640" spans="53:63" x14ac:dyDescent="0.3">
      <c r="BA640" s="173">
        <v>631</v>
      </c>
      <c r="BB640" s="174">
        <v>135000</v>
      </c>
      <c r="BC640" s="174">
        <v>99000</v>
      </c>
      <c r="BD640" s="174">
        <v>110000</v>
      </c>
      <c r="BE640" s="174">
        <v>85000</v>
      </c>
      <c r="BF640" s="174">
        <v>99000</v>
      </c>
      <c r="BK640" s="172" t="s">
        <v>284</v>
      </c>
    </row>
    <row r="641" spans="53:63" x14ac:dyDescent="0.3">
      <c r="BA641" s="173">
        <v>632</v>
      </c>
      <c r="BB641" s="174">
        <v>135000</v>
      </c>
      <c r="BC641" s="174">
        <v>99000</v>
      </c>
      <c r="BD641" s="174">
        <v>110000</v>
      </c>
      <c r="BE641" s="174">
        <v>85000</v>
      </c>
      <c r="BF641" s="174">
        <v>99000</v>
      </c>
      <c r="BK641" s="172" t="s">
        <v>284</v>
      </c>
    </row>
    <row r="642" spans="53:63" x14ac:dyDescent="0.3">
      <c r="BA642" s="173">
        <v>633</v>
      </c>
      <c r="BB642" s="174">
        <v>135000</v>
      </c>
      <c r="BC642" s="174">
        <v>99000</v>
      </c>
      <c r="BD642" s="174">
        <v>110000</v>
      </c>
      <c r="BE642" s="174">
        <v>85000</v>
      </c>
      <c r="BF642" s="174">
        <v>99000</v>
      </c>
      <c r="BK642" s="172" t="s">
        <v>284</v>
      </c>
    </row>
    <row r="643" spans="53:63" x14ac:dyDescent="0.3">
      <c r="BA643" s="173">
        <v>634</v>
      </c>
      <c r="BB643" s="174">
        <v>135000</v>
      </c>
      <c r="BC643" s="174">
        <v>99000</v>
      </c>
      <c r="BD643" s="174">
        <v>110000</v>
      </c>
      <c r="BE643" s="174">
        <v>85000</v>
      </c>
      <c r="BF643" s="174">
        <v>99000</v>
      </c>
      <c r="BK643" s="172" t="s">
        <v>284</v>
      </c>
    </row>
    <row r="644" spans="53:63" x14ac:dyDescent="0.3">
      <c r="BA644" s="173">
        <v>635</v>
      </c>
      <c r="BB644" s="174">
        <v>135000</v>
      </c>
      <c r="BC644" s="174">
        <v>99000</v>
      </c>
      <c r="BD644" s="174">
        <v>110000</v>
      </c>
      <c r="BE644" s="174">
        <v>85000</v>
      </c>
      <c r="BF644" s="174">
        <v>99000</v>
      </c>
      <c r="BK644" s="172" t="s">
        <v>284</v>
      </c>
    </row>
    <row r="645" spans="53:63" x14ac:dyDescent="0.3">
      <c r="BA645" s="173">
        <v>636</v>
      </c>
      <c r="BB645" s="174">
        <v>135000</v>
      </c>
      <c r="BC645" s="174">
        <v>99000</v>
      </c>
      <c r="BD645" s="174">
        <v>110000</v>
      </c>
      <c r="BE645" s="174">
        <v>85000</v>
      </c>
      <c r="BF645" s="174">
        <v>99000</v>
      </c>
      <c r="BK645" s="172" t="s">
        <v>284</v>
      </c>
    </row>
    <row r="646" spans="53:63" x14ac:dyDescent="0.3">
      <c r="BA646" s="173">
        <v>637</v>
      </c>
      <c r="BB646" s="174">
        <v>135000</v>
      </c>
      <c r="BC646" s="174">
        <v>99000</v>
      </c>
      <c r="BD646" s="174">
        <v>110000</v>
      </c>
      <c r="BE646" s="174">
        <v>85000</v>
      </c>
      <c r="BF646" s="174">
        <v>99000</v>
      </c>
      <c r="BK646" s="172" t="s">
        <v>284</v>
      </c>
    </row>
    <row r="647" spans="53:63" x14ac:dyDescent="0.3">
      <c r="BA647" s="173">
        <v>638</v>
      </c>
      <c r="BB647" s="174">
        <v>135000</v>
      </c>
      <c r="BC647" s="174">
        <v>99000</v>
      </c>
      <c r="BD647" s="174">
        <v>110000</v>
      </c>
      <c r="BE647" s="174">
        <v>85000</v>
      </c>
      <c r="BF647" s="174">
        <v>99000</v>
      </c>
      <c r="BK647" s="172" t="s">
        <v>284</v>
      </c>
    </row>
    <row r="648" spans="53:63" x14ac:dyDescent="0.3">
      <c r="BA648" s="173">
        <v>639</v>
      </c>
      <c r="BB648" s="174">
        <v>135000</v>
      </c>
      <c r="BC648" s="174">
        <v>99000</v>
      </c>
      <c r="BD648" s="174">
        <v>110000</v>
      </c>
      <c r="BE648" s="174">
        <v>85000</v>
      </c>
      <c r="BF648" s="174">
        <v>99000</v>
      </c>
      <c r="BK648" s="172" t="s">
        <v>284</v>
      </c>
    </row>
    <row r="649" spans="53:63" x14ac:dyDescent="0.3">
      <c r="BA649" s="173">
        <v>640</v>
      </c>
      <c r="BB649" s="174">
        <v>135000</v>
      </c>
      <c r="BC649" s="174">
        <v>99000</v>
      </c>
      <c r="BD649" s="174">
        <v>110000</v>
      </c>
      <c r="BE649" s="174">
        <v>85000</v>
      </c>
      <c r="BF649" s="174">
        <v>99000</v>
      </c>
      <c r="BK649" s="172" t="s">
        <v>284</v>
      </c>
    </row>
    <row r="650" spans="53:63" x14ac:dyDescent="0.3">
      <c r="BA650" s="173">
        <v>641</v>
      </c>
      <c r="BB650" s="174">
        <v>135000</v>
      </c>
      <c r="BC650" s="174">
        <v>99000</v>
      </c>
      <c r="BD650" s="174">
        <v>110000</v>
      </c>
      <c r="BE650" s="174">
        <v>85000</v>
      </c>
      <c r="BF650" s="174">
        <v>99000</v>
      </c>
      <c r="BK650" s="172" t="s">
        <v>284</v>
      </c>
    </row>
    <row r="651" spans="53:63" x14ac:dyDescent="0.3">
      <c r="BA651" s="173">
        <v>642</v>
      </c>
      <c r="BB651" s="174">
        <v>135000</v>
      </c>
      <c r="BC651" s="174">
        <v>99000</v>
      </c>
      <c r="BD651" s="174">
        <v>110000</v>
      </c>
      <c r="BE651" s="174">
        <v>85000</v>
      </c>
      <c r="BF651" s="174">
        <v>99000</v>
      </c>
      <c r="BK651" s="172" t="s">
        <v>284</v>
      </c>
    </row>
    <row r="652" spans="53:63" x14ac:dyDescent="0.3">
      <c r="BA652" s="173">
        <v>643</v>
      </c>
      <c r="BB652" s="174">
        <v>135000</v>
      </c>
      <c r="BC652" s="174">
        <v>99000</v>
      </c>
      <c r="BD652" s="174">
        <v>110000</v>
      </c>
      <c r="BE652" s="174">
        <v>85000</v>
      </c>
      <c r="BF652" s="174">
        <v>99000</v>
      </c>
      <c r="BK652" s="172" t="s">
        <v>284</v>
      </c>
    </row>
    <row r="653" spans="53:63" x14ac:dyDescent="0.3">
      <c r="BA653" s="173">
        <v>644</v>
      </c>
      <c r="BB653" s="174">
        <v>135000</v>
      </c>
      <c r="BC653" s="174">
        <v>99000</v>
      </c>
      <c r="BD653" s="174">
        <v>110000</v>
      </c>
      <c r="BE653" s="174">
        <v>85000</v>
      </c>
      <c r="BF653" s="174">
        <v>99000</v>
      </c>
      <c r="BK653" s="172" t="s">
        <v>284</v>
      </c>
    </row>
    <row r="654" spans="53:63" x14ac:dyDescent="0.3">
      <c r="BA654" s="173">
        <v>645</v>
      </c>
      <c r="BB654" s="174">
        <v>135000</v>
      </c>
      <c r="BC654" s="174">
        <v>99000</v>
      </c>
      <c r="BD654" s="174">
        <v>110000</v>
      </c>
      <c r="BE654" s="174">
        <v>85000</v>
      </c>
      <c r="BF654" s="174">
        <v>99000</v>
      </c>
      <c r="BK654" s="172" t="s">
        <v>284</v>
      </c>
    </row>
    <row r="655" spans="53:63" x14ac:dyDescent="0.3">
      <c r="BA655" s="173">
        <v>646</v>
      </c>
      <c r="BB655" s="174">
        <v>135000</v>
      </c>
      <c r="BC655" s="174">
        <v>99000</v>
      </c>
      <c r="BD655" s="174">
        <v>110000</v>
      </c>
      <c r="BE655" s="174">
        <v>85000</v>
      </c>
      <c r="BF655" s="174">
        <v>99000</v>
      </c>
      <c r="BK655" s="172" t="s">
        <v>284</v>
      </c>
    </row>
    <row r="656" spans="53:63" x14ac:dyDescent="0.3">
      <c r="BA656" s="173">
        <v>647</v>
      </c>
      <c r="BB656" s="174">
        <v>135000</v>
      </c>
      <c r="BC656" s="174">
        <v>99000</v>
      </c>
      <c r="BD656" s="174">
        <v>110000</v>
      </c>
      <c r="BE656" s="174">
        <v>85000</v>
      </c>
      <c r="BF656" s="174">
        <v>99000</v>
      </c>
      <c r="BK656" s="172" t="s">
        <v>284</v>
      </c>
    </row>
    <row r="657" spans="53:63" x14ac:dyDescent="0.3">
      <c r="BA657" s="173">
        <v>648</v>
      </c>
      <c r="BB657" s="174">
        <v>135000</v>
      </c>
      <c r="BC657" s="174">
        <v>99000</v>
      </c>
      <c r="BD657" s="174">
        <v>110000</v>
      </c>
      <c r="BE657" s="174">
        <v>85000</v>
      </c>
      <c r="BF657" s="174">
        <v>99000</v>
      </c>
      <c r="BK657" s="172" t="s">
        <v>284</v>
      </c>
    </row>
    <row r="658" spans="53:63" x14ac:dyDescent="0.3">
      <c r="BA658" s="173">
        <v>649</v>
      </c>
      <c r="BB658" s="174">
        <v>135000</v>
      </c>
      <c r="BC658" s="174">
        <v>99000</v>
      </c>
      <c r="BD658" s="174">
        <v>110000</v>
      </c>
      <c r="BE658" s="174">
        <v>85000</v>
      </c>
      <c r="BF658" s="174">
        <v>99000</v>
      </c>
      <c r="BK658" s="172" t="s">
        <v>284</v>
      </c>
    </row>
    <row r="659" spans="53:63" x14ac:dyDescent="0.3">
      <c r="BA659" s="173">
        <v>650</v>
      </c>
      <c r="BB659" s="174">
        <v>135000</v>
      </c>
      <c r="BC659" s="174">
        <v>99000</v>
      </c>
      <c r="BD659" s="174">
        <v>110000</v>
      </c>
      <c r="BE659" s="174">
        <v>85000</v>
      </c>
      <c r="BF659" s="174">
        <v>99000</v>
      </c>
      <c r="BK659" s="172" t="s">
        <v>284</v>
      </c>
    </row>
    <row r="660" spans="53:63" x14ac:dyDescent="0.3">
      <c r="BA660" s="173">
        <v>651</v>
      </c>
      <c r="BB660" s="174">
        <v>135000</v>
      </c>
      <c r="BC660" s="174">
        <v>99000</v>
      </c>
      <c r="BD660" s="174">
        <v>110000</v>
      </c>
      <c r="BE660" s="174">
        <v>85000</v>
      </c>
      <c r="BF660" s="174">
        <v>99000</v>
      </c>
      <c r="BK660" s="172" t="s">
        <v>284</v>
      </c>
    </row>
    <row r="661" spans="53:63" x14ac:dyDescent="0.3">
      <c r="BA661" s="173">
        <v>652</v>
      </c>
      <c r="BB661" s="174">
        <v>135000</v>
      </c>
      <c r="BC661" s="174">
        <v>99000</v>
      </c>
      <c r="BD661" s="174">
        <v>110000</v>
      </c>
      <c r="BE661" s="174">
        <v>85000</v>
      </c>
      <c r="BF661" s="174">
        <v>99000</v>
      </c>
      <c r="BK661" s="172" t="s">
        <v>284</v>
      </c>
    </row>
    <row r="662" spans="53:63" x14ac:dyDescent="0.3">
      <c r="BA662" s="173">
        <v>653</v>
      </c>
      <c r="BB662" s="174">
        <v>135000</v>
      </c>
      <c r="BC662" s="174">
        <v>99000</v>
      </c>
      <c r="BD662" s="174">
        <v>110000</v>
      </c>
      <c r="BE662" s="174">
        <v>85000</v>
      </c>
      <c r="BF662" s="174">
        <v>99000</v>
      </c>
      <c r="BK662" s="172" t="s">
        <v>284</v>
      </c>
    </row>
    <row r="663" spans="53:63" x14ac:dyDescent="0.3">
      <c r="BA663" s="173">
        <v>654</v>
      </c>
      <c r="BB663" s="174">
        <v>135000</v>
      </c>
      <c r="BC663" s="174">
        <v>99000</v>
      </c>
      <c r="BD663" s="174">
        <v>110000</v>
      </c>
      <c r="BE663" s="174">
        <v>85000</v>
      </c>
      <c r="BF663" s="174">
        <v>99000</v>
      </c>
      <c r="BK663" s="172" t="s">
        <v>284</v>
      </c>
    </row>
    <row r="664" spans="53:63" x14ac:dyDescent="0.3">
      <c r="BA664" s="173">
        <v>655</v>
      </c>
      <c r="BB664" s="174">
        <v>135000</v>
      </c>
      <c r="BC664" s="174">
        <v>99000</v>
      </c>
      <c r="BD664" s="174">
        <v>110000</v>
      </c>
      <c r="BE664" s="174">
        <v>85000</v>
      </c>
      <c r="BF664" s="174">
        <v>99000</v>
      </c>
      <c r="BK664" s="172" t="s">
        <v>284</v>
      </c>
    </row>
    <row r="665" spans="53:63" x14ac:dyDescent="0.3">
      <c r="BA665" s="173">
        <v>656</v>
      </c>
      <c r="BB665" s="174">
        <v>135000</v>
      </c>
      <c r="BC665" s="174">
        <v>99000</v>
      </c>
      <c r="BD665" s="174">
        <v>110000</v>
      </c>
      <c r="BE665" s="174">
        <v>85000</v>
      </c>
      <c r="BF665" s="174">
        <v>99000</v>
      </c>
      <c r="BK665" s="172" t="s">
        <v>284</v>
      </c>
    </row>
    <row r="666" spans="53:63" x14ac:dyDescent="0.3">
      <c r="BA666" s="173">
        <v>657</v>
      </c>
      <c r="BB666" s="174">
        <v>135000</v>
      </c>
      <c r="BC666" s="174">
        <v>99000</v>
      </c>
      <c r="BD666" s="174">
        <v>110000</v>
      </c>
      <c r="BE666" s="174">
        <v>85000</v>
      </c>
      <c r="BF666" s="174">
        <v>99000</v>
      </c>
      <c r="BK666" s="172" t="s">
        <v>284</v>
      </c>
    </row>
    <row r="667" spans="53:63" x14ac:dyDescent="0.3">
      <c r="BA667" s="173">
        <v>658</v>
      </c>
      <c r="BB667" s="174">
        <v>135000</v>
      </c>
      <c r="BC667" s="174">
        <v>99000</v>
      </c>
      <c r="BD667" s="174">
        <v>110000</v>
      </c>
      <c r="BE667" s="174">
        <v>85000</v>
      </c>
      <c r="BF667" s="174">
        <v>99000</v>
      </c>
      <c r="BK667" s="172" t="s">
        <v>284</v>
      </c>
    </row>
    <row r="668" spans="53:63" x14ac:dyDescent="0.3">
      <c r="BA668" s="173">
        <v>659</v>
      </c>
      <c r="BB668" s="174">
        <v>135000</v>
      </c>
      <c r="BC668" s="174">
        <v>99000</v>
      </c>
      <c r="BD668" s="174">
        <v>110000</v>
      </c>
      <c r="BE668" s="174">
        <v>85000</v>
      </c>
      <c r="BF668" s="174">
        <v>99000</v>
      </c>
      <c r="BK668" s="172" t="s">
        <v>284</v>
      </c>
    </row>
    <row r="669" spans="53:63" x14ac:dyDescent="0.3">
      <c r="BA669" s="173">
        <v>660</v>
      </c>
      <c r="BB669" s="174">
        <v>135000</v>
      </c>
      <c r="BC669" s="174">
        <v>99000</v>
      </c>
      <c r="BD669" s="174">
        <v>110000</v>
      </c>
      <c r="BE669" s="174">
        <v>85000</v>
      </c>
      <c r="BF669" s="174">
        <v>99000</v>
      </c>
      <c r="BK669" s="172" t="s">
        <v>284</v>
      </c>
    </row>
    <row r="670" spans="53:63" x14ac:dyDescent="0.3">
      <c r="BA670" s="173">
        <v>661</v>
      </c>
      <c r="BB670" s="174">
        <v>135000</v>
      </c>
      <c r="BC670" s="174">
        <v>99000</v>
      </c>
      <c r="BD670" s="174">
        <v>110000</v>
      </c>
      <c r="BE670" s="174">
        <v>85000</v>
      </c>
      <c r="BF670" s="174">
        <v>99000</v>
      </c>
      <c r="BK670" s="172" t="s">
        <v>284</v>
      </c>
    </row>
    <row r="671" spans="53:63" x14ac:dyDescent="0.3">
      <c r="BA671" s="173">
        <v>662</v>
      </c>
      <c r="BB671" s="174">
        <v>135000</v>
      </c>
      <c r="BC671" s="174">
        <v>99000</v>
      </c>
      <c r="BD671" s="174">
        <v>110000</v>
      </c>
      <c r="BE671" s="174">
        <v>85000</v>
      </c>
      <c r="BF671" s="174">
        <v>99000</v>
      </c>
      <c r="BK671" s="172" t="s">
        <v>284</v>
      </c>
    </row>
    <row r="672" spans="53:63" x14ac:dyDescent="0.3">
      <c r="BA672" s="173">
        <v>663</v>
      </c>
      <c r="BB672" s="174">
        <v>135000</v>
      </c>
      <c r="BC672" s="174">
        <v>99000</v>
      </c>
      <c r="BD672" s="174">
        <v>110000</v>
      </c>
      <c r="BE672" s="174">
        <v>85000</v>
      </c>
      <c r="BF672" s="174">
        <v>99000</v>
      </c>
      <c r="BK672" s="172" t="s">
        <v>284</v>
      </c>
    </row>
    <row r="673" spans="53:63" x14ac:dyDescent="0.3">
      <c r="BA673" s="173">
        <v>664</v>
      </c>
      <c r="BB673" s="174">
        <v>135000</v>
      </c>
      <c r="BC673" s="174">
        <v>99000</v>
      </c>
      <c r="BD673" s="174">
        <v>110000</v>
      </c>
      <c r="BE673" s="174">
        <v>85000</v>
      </c>
      <c r="BF673" s="174">
        <v>99000</v>
      </c>
      <c r="BK673" s="172" t="s">
        <v>284</v>
      </c>
    </row>
    <row r="674" spans="53:63" x14ac:dyDescent="0.3">
      <c r="BA674" s="173">
        <v>665</v>
      </c>
      <c r="BB674" s="174">
        <v>135000</v>
      </c>
      <c r="BC674" s="174">
        <v>99000</v>
      </c>
      <c r="BD674" s="174">
        <v>110000</v>
      </c>
      <c r="BE674" s="174">
        <v>85000</v>
      </c>
      <c r="BF674" s="174">
        <v>99000</v>
      </c>
      <c r="BK674" s="172" t="s">
        <v>284</v>
      </c>
    </row>
    <row r="675" spans="53:63" x14ac:dyDescent="0.3">
      <c r="BA675" s="173">
        <v>666</v>
      </c>
      <c r="BB675" s="174">
        <v>135000</v>
      </c>
      <c r="BC675" s="174">
        <v>99000</v>
      </c>
      <c r="BD675" s="174">
        <v>110000</v>
      </c>
      <c r="BE675" s="174">
        <v>85000</v>
      </c>
      <c r="BF675" s="174">
        <v>99000</v>
      </c>
      <c r="BK675" s="172" t="s">
        <v>284</v>
      </c>
    </row>
    <row r="676" spans="53:63" x14ac:dyDescent="0.3">
      <c r="BA676" s="173">
        <v>667</v>
      </c>
      <c r="BB676" s="174">
        <v>135000</v>
      </c>
      <c r="BC676" s="174">
        <v>99000</v>
      </c>
      <c r="BD676" s="174">
        <v>110000</v>
      </c>
      <c r="BE676" s="174">
        <v>85000</v>
      </c>
      <c r="BF676" s="174">
        <v>99000</v>
      </c>
      <c r="BK676" s="172" t="s">
        <v>284</v>
      </c>
    </row>
    <row r="677" spans="53:63" x14ac:dyDescent="0.3">
      <c r="BA677" s="173">
        <v>668</v>
      </c>
      <c r="BB677" s="174">
        <v>135000</v>
      </c>
      <c r="BC677" s="174">
        <v>99000</v>
      </c>
      <c r="BD677" s="174">
        <v>110000</v>
      </c>
      <c r="BE677" s="174">
        <v>85000</v>
      </c>
      <c r="BF677" s="174">
        <v>99000</v>
      </c>
      <c r="BK677" s="172" t="s">
        <v>284</v>
      </c>
    </row>
    <row r="678" spans="53:63" x14ac:dyDescent="0.3">
      <c r="BA678" s="173">
        <v>669</v>
      </c>
      <c r="BB678" s="174">
        <v>135000</v>
      </c>
      <c r="BC678" s="174">
        <v>99000</v>
      </c>
      <c r="BD678" s="174">
        <v>110000</v>
      </c>
      <c r="BE678" s="174">
        <v>85000</v>
      </c>
      <c r="BF678" s="174">
        <v>99000</v>
      </c>
      <c r="BK678" s="172" t="s">
        <v>284</v>
      </c>
    </row>
    <row r="679" spans="53:63" x14ac:dyDescent="0.3">
      <c r="BA679" s="173">
        <v>670</v>
      </c>
      <c r="BB679" s="174">
        <v>135000</v>
      </c>
      <c r="BC679" s="174">
        <v>99000</v>
      </c>
      <c r="BD679" s="174">
        <v>110000</v>
      </c>
      <c r="BE679" s="174">
        <v>85000</v>
      </c>
      <c r="BF679" s="174">
        <v>99000</v>
      </c>
      <c r="BK679" s="172" t="s">
        <v>284</v>
      </c>
    </row>
    <row r="680" spans="53:63" x14ac:dyDescent="0.3">
      <c r="BA680" s="173">
        <v>671</v>
      </c>
      <c r="BB680" s="174">
        <v>135000</v>
      </c>
      <c r="BC680" s="174">
        <v>99000</v>
      </c>
      <c r="BD680" s="174">
        <v>110000</v>
      </c>
      <c r="BE680" s="174">
        <v>85000</v>
      </c>
      <c r="BF680" s="174">
        <v>99000</v>
      </c>
      <c r="BK680" s="172" t="s">
        <v>284</v>
      </c>
    </row>
    <row r="681" spans="53:63" x14ac:dyDescent="0.3">
      <c r="BA681" s="173">
        <v>672</v>
      </c>
      <c r="BB681" s="174">
        <v>135000</v>
      </c>
      <c r="BC681" s="174">
        <v>99000</v>
      </c>
      <c r="BD681" s="174">
        <v>110000</v>
      </c>
      <c r="BE681" s="174">
        <v>85000</v>
      </c>
      <c r="BF681" s="174">
        <v>99000</v>
      </c>
      <c r="BK681" s="172" t="s">
        <v>284</v>
      </c>
    </row>
    <row r="682" spans="53:63" x14ac:dyDescent="0.3">
      <c r="BA682" s="173">
        <v>673</v>
      </c>
      <c r="BB682" s="174">
        <v>135000</v>
      </c>
      <c r="BC682" s="174">
        <v>99000</v>
      </c>
      <c r="BD682" s="174">
        <v>110000</v>
      </c>
      <c r="BE682" s="174">
        <v>85000</v>
      </c>
      <c r="BF682" s="174">
        <v>99000</v>
      </c>
      <c r="BK682" s="172" t="s">
        <v>284</v>
      </c>
    </row>
    <row r="683" spans="53:63" x14ac:dyDescent="0.3">
      <c r="BA683" s="173">
        <v>674</v>
      </c>
      <c r="BB683" s="174">
        <v>135000</v>
      </c>
      <c r="BC683" s="174">
        <v>99000</v>
      </c>
      <c r="BD683" s="174">
        <v>110000</v>
      </c>
      <c r="BE683" s="174">
        <v>85000</v>
      </c>
      <c r="BF683" s="174">
        <v>99000</v>
      </c>
      <c r="BK683" s="172" t="s">
        <v>284</v>
      </c>
    </row>
    <row r="684" spans="53:63" x14ac:dyDescent="0.3">
      <c r="BA684" s="173">
        <v>675</v>
      </c>
      <c r="BB684" s="174">
        <v>135000</v>
      </c>
      <c r="BC684" s="174">
        <v>99000</v>
      </c>
      <c r="BD684" s="174">
        <v>110000</v>
      </c>
      <c r="BE684" s="174">
        <v>85000</v>
      </c>
      <c r="BF684" s="174">
        <v>99000</v>
      </c>
      <c r="BK684" s="172" t="s">
        <v>284</v>
      </c>
    </row>
    <row r="685" spans="53:63" x14ac:dyDescent="0.3">
      <c r="BA685" s="173">
        <v>676</v>
      </c>
      <c r="BB685" s="174">
        <v>135000</v>
      </c>
      <c r="BC685" s="174">
        <v>99000</v>
      </c>
      <c r="BD685" s="174">
        <v>110000</v>
      </c>
      <c r="BE685" s="174">
        <v>85000</v>
      </c>
      <c r="BF685" s="174">
        <v>99000</v>
      </c>
      <c r="BK685" s="172" t="s">
        <v>284</v>
      </c>
    </row>
    <row r="686" spans="53:63" x14ac:dyDescent="0.3">
      <c r="BA686" s="173">
        <v>677</v>
      </c>
      <c r="BB686" s="174">
        <v>135000</v>
      </c>
      <c r="BC686" s="174">
        <v>99000</v>
      </c>
      <c r="BD686" s="174">
        <v>110000</v>
      </c>
      <c r="BE686" s="174">
        <v>85000</v>
      </c>
      <c r="BF686" s="174">
        <v>99000</v>
      </c>
      <c r="BK686" s="172" t="s">
        <v>284</v>
      </c>
    </row>
    <row r="687" spans="53:63" x14ac:dyDescent="0.3">
      <c r="BA687" s="173">
        <v>678</v>
      </c>
      <c r="BB687" s="174">
        <v>135000</v>
      </c>
      <c r="BC687" s="174">
        <v>99000</v>
      </c>
      <c r="BD687" s="174">
        <v>110000</v>
      </c>
      <c r="BE687" s="174">
        <v>85000</v>
      </c>
      <c r="BF687" s="174">
        <v>99000</v>
      </c>
      <c r="BK687" s="172" t="s">
        <v>284</v>
      </c>
    </row>
    <row r="688" spans="53:63" x14ac:dyDescent="0.3">
      <c r="BA688" s="173">
        <v>679</v>
      </c>
      <c r="BB688" s="174">
        <v>135000</v>
      </c>
      <c r="BC688" s="174">
        <v>99000</v>
      </c>
      <c r="BD688" s="174">
        <v>110000</v>
      </c>
      <c r="BE688" s="174">
        <v>85000</v>
      </c>
      <c r="BF688" s="174">
        <v>99000</v>
      </c>
      <c r="BK688" s="172" t="s">
        <v>284</v>
      </c>
    </row>
    <row r="689" spans="53:63" x14ac:dyDescent="0.3">
      <c r="BA689" s="173">
        <v>680</v>
      </c>
      <c r="BB689" s="174">
        <v>135000</v>
      </c>
      <c r="BC689" s="174">
        <v>99000</v>
      </c>
      <c r="BD689" s="174">
        <v>110000</v>
      </c>
      <c r="BE689" s="174">
        <v>85000</v>
      </c>
      <c r="BF689" s="174">
        <v>99000</v>
      </c>
      <c r="BK689" s="172" t="s">
        <v>284</v>
      </c>
    </row>
    <row r="690" spans="53:63" x14ac:dyDescent="0.3">
      <c r="BA690" s="173">
        <v>681</v>
      </c>
      <c r="BB690" s="174">
        <v>135000</v>
      </c>
      <c r="BC690" s="174">
        <v>99000</v>
      </c>
      <c r="BD690" s="174">
        <v>110000</v>
      </c>
      <c r="BE690" s="174">
        <v>85000</v>
      </c>
      <c r="BF690" s="174">
        <v>99000</v>
      </c>
      <c r="BK690" s="172" t="s">
        <v>284</v>
      </c>
    </row>
    <row r="691" spans="53:63" x14ac:dyDescent="0.3">
      <c r="BA691" s="173">
        <v>682</v>
      </c>
      <c r="BB691" s="174">
        <v>135000</v>
      </c>
      <c r="BC691" s="174">
        <v>99000</v>
      </c>
      <c r="BD691" s="174">
        <v>110000</v>
      </c>
      <c r="BE691" s="174">
        <v>85000</v>
      </c>
      <c r="BF691" s="174">
        <v>99000</v>
      </c>
      <c r="BK691" s="172" t="s">
        <v>284</v>
      </c>
    </row>
    <row r="692" spans="53:63" x14ac:dyDescent="0.3">
      <c r="BA692" s="173">
        <v>683</v>
      </c>
      <c r="BB692" s="174">
        <v>135000</v>
      </c>
      <c r="BC692" s="174">
        <v>99000</v>
      </c>
      <c r="BD692" s="174">
        <v>110000</v>
      </c>
      <c r="BE692" s="174">
        <v>85000</v>
      </c>
      <c r="BF692" s="174">
        <v>99000</v>
      </c>
      <c r="BK692" s="172" t="s">
        <v>284</v>
      </c>
    </row>
    <row r="693" spans="53:63" x14ac:dyDescent="0.3">
      <c r="BA693" s="173">
        <v>684</v>
      </c>
      <c r="BB693" s="174">
        <v>135000</v>
      </c>
      <c r="BC693" s="174">
        <v>99000</v>
      </c>
      <c r="BD693" s="174">
        <v>110000</v>
      </c>
      <c r="BE693" s="174">
        <v>85000</v>
      </c>
      <c r="BF693" s="174">
        <v>99000</v>
      </c>
      <c r="BK693" s="172" t="s">
        <v>284</v>
      </c>
    </row>
    <row r="694" spans="53:63" x14ac:dyDescent="0.3">
      <c r="BA694" s="173">
        <v>685</v>
      </c>
      <c r="BB694" s="174">
        <v>135000</v>
      </c>
      <c r="BC694" s="174">
        <v>99000</v>
      </c>
      <c r="BD694" s="174">
        <v>110000</v>
      </c>
      <c r="BE694" s="174">
        <v>85000</v>
      </c>
      <c r="BF694" s="174">
        <v>99000</v>
      </c>
      <c r="BK694" s="172" t="s">
        <v>284</v>
      </c>
    </row>
    <row r="695" spans="53:63" x14ac:dyDescent="0.3">
      <c r="BA695" s="173">
        <v>686</v>
      </c>
      <c r="BB695" s="174">
        <v>135000</v>
      </c>
      <c r="BC695" s="174">
        <v>99000</v>
      </c>
      <c r="BD695" s="174">
        <v>110000</v>
      </c>
      <c r="BE695" s="174">
        <v>85000</v>
      </c>
      <c r="BF695" s="174">
        <v>99000</v>
      </c>
      <c r="BK695" s="172" t="s">
        <v>284</v>
      </c>
    </row>
    <row r="696" spans="53:63" x14ac:dyDescent="0.3">
      <c r="BA696" s="173">
        <v>687</v>
      </c>
      <c r="BB696" s="174">
        <v>135000</v>
      </c>
      <c r="BC696" s="174">
        <v>99000</v>
      </c>
      <c r="BD696" s="174">
        <v>110000</v>
      </c>
      <c r="BE696" s="174">
        <v>85000</v>
      </c>
      <c r="BF696" s="174">
        <v>99000</v>
      </c>
      <c r="BK696" s="172" t="s">
        <v>284</v>
      </c>
    </row>
    <row r="697" spans="53:63" x14ac:dyDescent="0.3">
      <c r="BA697" s="173">
        <v>688</v>
      </c>
      <c r="BB697" s="174">
        <v>135000</v>
      </c>
      <c r="BC697" s="174">
        <v>99000</v>
      </c>
      <c r="BD697" s="174">
        <v>110000</v>
      </c>
      <c r="BE697" s="174">
        <v>85000</v>
      </c>
      <c r="BF697" s="174">
        <v>99000</v>
      </c>
      <c r="BK697" s="172" t="s">
        <v>284</v>
      </c>
    </row>
    <row r="698" spans="53:63" x14ac:dyDescent="0.3">
      <c r="BA698" s="173">
        <v>689</v>
      </c>
      <c r="BB698" s="174">
        <v>135000</v>
      </c>
      <c r="BC698" s="174">
        <v>99000</v>
      </c>
      <c r="BD698" s="174">
        <v>110000</v>
      </c>
      <c r="BE698" s="174">
        <v>85000</v>
      </c>
      <c r="BF698" s="174">
        <v>99000</v>
      </c>
      <c r="BK698" s="172" t="s">
        <v>284</v>
      </c>
    </row>
    <row r="699" spans="53:63" x14ac:dyDescent="0.3">
      <c r="BA699" s="173">
        <v>690</v>
      </c>
      <c r="BB699" s="174">
        <v>135000</v>
      </c>
      <c r="BC699" s="174">
        <v>99000</v>
      </c>
      <c r="BD699" s="174">
        <v>110000</v>
      </c>
      <c r="BE699" s="174">
        <v>85000</v>
      </c>
      <c r="BF699" s="174">
        <v>99000</v>
      </c>
      <c r="BK699" s="172" t="s">
        <v>284</v>
      </c>
    </row>
    <row r="700" spans="53:63" x14ac:dyDescent="0.3">
      <c r="BA700" s="173">
        <v>691</v>
      </c>
      <c r="BB700" s="174">
        <v>135000</v>
      </c>
      <c r="BC700" s="174">
        <v>99000</v>
      </c>
      <c r="BD700" s="174">
        <v>110000</v>
      </c>
      <c r="BE700" s="174">
        <v>85000</v>
      </c>
      <c r="BF700" s="174">
        <v>99000</v>
      </c>
      <c r="BK700" s="172" t="s">
        <v>284</v>
      </c>
    </row>
    <row r="701" spans="53:63" x14ac:dyDescent="0.3">
      <c r="BA701" s="173">
        <v>692</v>
      </c>
      <c r="BB701" s="174">
        <v>135000</v>
      </c>
      <c r="BC701" s="174">
        <v>99000</v>
      </c>
      <c r="BD701" s="174">
        <v>110000</v>
      </c>
      <c r="BE701" s="174">
        <v>85000</v>
      </c>
      <c r="BF701" s="174">
        <v>99000</v>
      </c>
      <c r="BK701" s="172" t="s">
        <v>284</v>
      </c>
    </row>
    <row r="702" spans="53:63" x14ac:dyDescent="0.3">
      <c r="BA702" s="173">
        <v>693</v>
      </c>
      <c r="BB702" s="174">
        <v>135000</v>
      </c>
      <c r="BC702" s="174">
        <v>99000</v>
      </c>
      <c r="BD702" s="174">
        <v>110000</v>
      </c>
      <c r="BE702" s="174">
        <v>85000</v>
      </c>
      <c r="BF702" s="174">
        <v>99000</v>
      </c>
      <c r="BK702" s="172" t="s">
        <v>284</v>
      </c>
    </row>
    <row r="703" spans="53:63" x14ac:dyDescent="0.3">
      <c r="BA703" s="173">
        <v>694</v>
      </c>
      <c r="BB703" s="174">
        <v>135000</v>
      </c>
      <c r="BC703" s="174">
        <v>99000</v>
      </c>
      <c r="BD703" s="174">
        <v>110000</v>
      </c>
      <c r="BE703" s="174">
        <v>85000</v>
      </c>
      <c r="BF703" s="174">
        <v>99000</v>
      </c>
      <c r="BK703" s="172" t="s">
        <v>284</v>
      </c>
    </row>
    <row r="704" spans="53:63" x14ac:dyDescent="0.3">
      <c r="BA704" s="173">
        <v>695</v>
      </c>
      <c r="BB704" s="174">
        <v>135000</v>
      </c>
      <c r="BC704" s="174">
        <v>99000</v>
      </c>
      <c r="BD704" s="174">
        <v>110000</v>
      </c>
      <c r="BE704" s="174">
        <v>85000</v>
      </c>
      <c r="BF704" s="174">
        <v>99000</v>
      </c>
      <c r="BK704" s="172" t="s">
        <v>284</v>
      </c>
    </row>
    <row r="705" spans="53:63" x14ac:dyDescent="0.3">
      <c r="BA705" s="173">
        <v>696</v>
      </c>
      <c r="BB705" s="174">
        <v>135000</v>
      </c>
      <c r="BC705" s="174">
        <v>99000</v>
      </c>
      <c r="BD705" s="174">
        <v>110000</v>
      </c>
      <c r="BE705" s="174">
        <v>85000</v>
      </c>
      <c r="BF705" s="174">
        <v>99000</v>
      </c>
      <c r="BK705" s="172" t="s">
        <v>284</v>
      </c>
    </row>
    <row r="706" spans="53:63" x14ac:dyDescent="0.3">
      <c r="BA706" s="173">
        <v>697</v>
      </c>
      <c r="BB706" s="174">
        <v>135000</v>
      </c>
      <c r="BC706" s="174">
        <v>99000</v>
      </c>
      <c r="BD706" s="174">
        <v>110000</v>
      </c>
      <c r="BE706" s="174">
        <v>85000</v>
      </c>
      <c r="BF706" s="174">
        <v>99000</v>
      </c>
      <c r="BK706" s="172" t="s">
        <v>284</v>
      </c>
    </row>
    <row r="707" spans="53:63" x14ac:dyDescent="0.3">
      <c r="BA707" s="173">
        <v>698</v>
      </c>
      <c r="BB707" s="174">
        <v>135000</v>
      </c>
      <c r="BC707" s="174">
        <v>99000</v>
      </c>
      <c r="BD707" s="174">
        <v>110000</v>
      </c>
      <c r="BE707" s="174">
        <v>85000</v>
      </c>
      <c r="BF707" s="174">
        <v>99000</v>
      </c>
      <c r="BK707" s="172" t="s">
        <v>284</v>
      </c>
    </row>
    <row r="708" spans="53:63" x14ac:dyDescent="0.3">
      <c r="BA708" s="173">
        <v>699</v>
      </c>
      <c r="BB708" s="174">
        <v>135000</v>
      </c>
      <c r="BC708" s="174">
        <v>99000</v>
      </c>
      <c r="BD708" s="174">
        <v>110000</v>
      </c>
      <c r="BE708" s="174">
        <v>85000</v>
      </c>
      <c r="BF708" s="174">
        <v>99000</v>
      </c>
      <c r="BK708" s="172" t="s">
        <v>284</v>
      </c>
    </row>
    <row r="709" spans="53:63" x14ac:dyDescent="0.3">
      <c r="BA709" s="173">
        <v>700</v>
      </c>
      <c r="BB709" s="174">
        <v>135000</v>
      </c>
      <c r="BC709" s="174">
        <v>99000</v>
      </c>
      <c r="BD709" s="174">
        <v>110000</v>
      </c>
      <c r="BE709" s="174">
        <v>85000</v>
      </c>
      <c r="BF709" s="174">
        <v>99000</v>
      </c>
      <c r="BK709" s="172" t="s">
        <v>284</v>
      </c>
    </row>
    <row r="710" spans="53:63" x14ac:dyDescent="0.3">
      <c r="BA710" s="173">
        <v>701</v>
      </c>
      <c r="BB710" s="174">
        <v>135000</v>
      </c>
      <c r="BC710" s="174">
        <v>99000</v>
      </c>
      <c r="BD710" s="174">
        <v>110000</v>
      </c>
      <c r="BE710" s="174">
        <v>85000</v>
      </c>
      <c r="BF710" s="174">
        <v>99000</v>
      </c>
      <c r="BK710" s="172" t="s">
        <v>284</v>
      </c>
    </row>
    <row r="711" spans="53:63" x14ac:dyDescent="0.3">
      <c r="BA711" s="173">
        <v>702</v>
      </c>
      <c r="BB711" s="174">
        <v>135000</v>
      </c>
      <c r="BC711" s="174">
        <v>99000</v>
      </c>
      <c r="BD711" s="174">
        <v>110000</v>
      </c>
      <c r="BE711" s="174">
        <v>85000</v>
      </c>
      <c r="BF711" s="174">
        <v>99000</v>
      </c>
      <c r="BK711" s="172" t="s">
        <v>284</v>
      </c>
    </row>
    <row r="712" spans="53:63" x14ac:dyDescent="0.3">
      <c r="BA712" s="173">
        <v>703</v>
      </c>
      <c r="BB712" s="174">
        <v>135000</v>
      </c>
      <c r="BC712" s="174">
        <v>99000</v>
      </c>
      <c r="BD712" s="174">
        <v>110000</v>
      </c>
      <c r="BE712" s="174">
        <v>85000</v>
      </c>
      <c r="BF712" s="174">
        <v>99000</v>
      </c>
      <c r="BK712" s="172" t="s">
        <v>284</v>
      </c>
    </row>
    <row r="713" spans="53:63" x14ac:dyDescent="0.3">
      <c r="BA713" s="173">
        <v>704</v>
      </c>
      <c r="BB713" s="174">
        <v>135000</v>
      </c>
      <c r="BC713" s="174">
        <v>99000</v>
      </c>
      <c r="BD713" s="174">
        <v>110000</v>
      </c>
      <c r="BE713" s="174">
        <v>85000</v>
      </c>
      <c r="BF713" s="174">
        <v>99000</v>
      </c>
      <c r="BK713" s="172" t="s">
        <v>284</v>
      </c>
    </row>
    <row r="714" spans="53:63" x14ac:dyDescent="0.3">
      <c r="BA714" s="173">
        <v>705</v>
      </c>
      <c r="BB714" s="174">
        <v>135000</v>
      </c>
      <c r="BC714" s="174">
        <v>99000</v>
      </c>
      <c r="BD714" s="174">
        <v>110000</v>
      </c>
      <c r="BE714" s="174">
        <v>85000</v>
      </c>
      <c r="BF714" s="174">
        <v>99000</v>
      </c>
      <c r="BK714" s="172" t="s">
        <v>284</v>
      </c>
    </row>
    <row r="715" spans="53:63" x14ac:dyDescent="0.3">
      <c r="BA715" s="173">
        <v>706</v>
      </c>
      <c r="BB715" s="174">
        <v>135000</v>
      </c>
      <c r="BC715" s="174">
        <v>99000</v>
      </c>
      <c r="BD715" s="174">
        <v>110000</v>
      </c>
      <c r="BE715" s="174">
        <v>85000</v>
      </c>
      <c r="BF715" s="174">
        <v>99000</v>
      </c>
      <c r="BK715" s="172" t="s">
        <v>284</v>
      </c>
    </row>
    <row r="716" spans="53:63" x14ac:dyDescent="0.3">
      <c r="BA716" s="173">
        <v>707</v>
      </c>
      <c r="BB716" s="174">
        <v>135000</v>
      </c>
      <c r="BC716" s="174">
        <v>99000</v>
      </c>
      <c r="BD716" s="174">
        <v>110000</v>
      </c>
      <c r="BE716" s="174">
        <v>85000</v>
      </c>
      <c r="BF716" s="174">
        <v>99000</v>
      </c>
      <c r="BK716" s="172" t="s">
        <v>284</v>
      </c>
    </row>
    <row r="717" spans="53:63" x14ac:dyDescent="0.3">
      <c r="BA717" s="173">
        <v>708</v>
      </c>
      <c r="BB717" s="174">
        <v>135000</v>
      </c>
      <c r="BC717" s="174">
        <v>99000</v>
      </c>
      <c r="BD717" s="174">
        <v>110000</v>
      </c>
      <c r="BE717" s="174">
        <v>85000</v>
      </c>
      <c r="BF717" s="174">
        <v>99000</v>
      </c>
      <c r="BK717" s="172" t="s">
        <v>284</v>
      </c>
    </row>
    <row r="718" spans="53:63" x14ac:dyDescent="0.3">
      <c r="BA718" s="173">
        <v>709</v>
      </c>
      <c r="BB718" s="174">
        <v>135000</v>
      </c>
      <c r="BC718" s="174">
        <v>99000</v>
      </c>
      <c r="BD718" s="174">
        <v>110000</v>
      </c>
      <c r="BE718" s="174">
        <v>85000</v>
      </c>
      <c r="BF718" s="174">
        <v>99000</v>
      </c>
      <c r="BK718" s="172" t="s">
        <v>284</v>
      </c>
    </row>
    <row r="719" spans="53:63" x14ac:dyDescent="0.3">
      <c r="BA719" s="173">
        <v>710</v>
      </c>
      <c r="BB719" s="174">
        <v>135000</v>
      </c>
      <c r="BC719" s="174">
        <v>99000</v>
      </c>
      <c r="BD719" s="174">
        <v>110000</v>
      </c>
      <c r="BE719" s="174">
        <v>85000</v>
      </c>
      <c r="BF719" s="174">
        <v>99000</v>
      </c>
      <c r="BK719" s="172" t="s">
        <v>284</v>
      </c>
    </row>
    <row r="720" spans="53:63" x14ac:dyDescent="0.3">
      <c r="BA720" s="173">
        <v>711</v>
      </c>
      <c r="BB720" s="174">
        <v>135000</v>
      </c>
      <c r="BC720" s="174">
        <v>99000</v>
      </c>
      <c r="BD720" s="174">
        <v>110000</v>
      </c>
      <c r="BE720" s="174">
        <v>85000</v>
      </c>
      <c r="BF720" s="174">
        <v>99000</v>
      </c>
      <c r="BK720" s="172" t="s">
        <v>284</v>
      </c>
    </row>
    <row r="721" spans="53:63" x14ac:dyDescent="0.3">
      <c r="BA721" s="173">
        <v>712</v>
      </c>
      <c r="BB721" s="174">
        <v>135000</v>
      </c>
      <c r="BC721" s="174">
        <v>99000</v>
      </c>
      <c r="BD721" s="174">
        <v>110000</v>
      </c>
      <c r="BE721" s="174">
        <v>85000</v>
      </c>
      <c r="BF721" s="174">
        <v>99000</v>
      </c>
      <c r="BK721" s="172" t="s">
        <v>284</v>
      </c>
    </row>
    <row r="722" spans="53:63" x14ac:dyDescent="0.3">
      <c r="BA722" s="173">
        <v>713</v>
      </c>
      <c r="BB722" s="174">
        <v>135000</v>
      </c>
      <c r="BC722" s="174">
        <v>99000</v>
      </c>
      <c r="BD722" s="174">
        <v>110000</v>
      </c>
      <c r="BE722" s="174">
        <v>85000</v>
      </c>
      <c r="BF722" s="174">
        <v>99000</v>
      </c>
      <c r="BK722" s="172" t="s">
        <v>284</v>
      </c>
    </row>
    <row r="723" spans="53:63" x14ac:dyDescent="0.3">
      <c r="BA723" s="173">
        <v>714</v>
      </c>
      <c r="BB723" s="174">
        <v>135000</v>
      </c>
      <c r="BC723" s="174">
        <v>99000</v>
      </c>
      <c r="BD723" s="174">
        <v>110000</v>
      </c>
      <c r="BE723" s="174">
        <v>85000</v>
      </c>
      <c r="BF723" s="174">
        <v>99000</v>
      </c>
      <c r="BK723" s="172" t="s">
        <v>284</v>
      </c>
    </row>
    <row r="724" spans="53:63" x14ac:dyDescent="0.3">
      <c r="BA724" s="173">
        <v>715</v>
      </c>
      <c r="BB724" s="174">
        <v>135000</v>
      </c>
      <c r="BC724" s="174">
        <v>99000</v>
      </c>
      <c r="BD724" s="174">
        <v>110000</v>
      </c>
      <c r="BE724" s="174">
        <v>85000</v>
      </c>
      <c r="BF724" s="174">
        <v>99000</v>
      </c>
      <c r="BK724" s="172" t="s">
        <v>284</v>
      </c>
    </row>
    <row r="725" spans="53:63" x14ac:dyDescent="0.3">
      <c r="BA725" s="173">
        <v>716</v>
      </c>
      <c r="BB725" s="174">
        <v>135000</v>
      </c>
      <c r="BC725" s="174">
        <v>99000</v>
      </c>
      <c r="BD725" s="174">
        <v>110000</v>
      </c>
      <c r="BE725" s="174">
        <v>85000</v>
      </c>
      <c r="BF725" s="174">
        <v>99000</v>
      </c>
      <c r="BK725" s="172" t="s">
        <v>284</v>
      </c>
    </row>
    <row r="726" spans="53:63" x14ac:dyDescent="0.3">
      <c r="BA726" s="173">
        <v>717</v>
      </c>
      <c r="BB726" s="174">
        <v>135000</v>
      </c>
      <c r="BC726" s="174">
        <v>99000</v>
      </c>
      <c r="BD726" s="174">
        <v>110000</v>
      </c>
      <c r="BE726" s="174">
        <v>85000</v>
      </c>
      <c r="BF726" s="174">
        <v>99000</v>
      </c>
      <c r="BK726" s="172" t="s">
        <v>284</v>
      </c>
    </row>
    <row r="727" spans="53:63" x14ac:dyDescent="0.3">
      <c r="BA727" s="173">
        <v>718</v>
      </c>
      <c r="BB727" s="174">
        <v>135000</v>
      </c>
      <c r="BC727" s="174">
        <v>99000</v>
      </c>
      <c r="BD727" s="174">
        <v>110000</v>
      </c>
      <c r="BE727" s="174">
        <v>85000</v>
      </c>
      <c r="BF727" s="174">
        <v>99000</v>
      </c>
      <c r="BK727" s="172" t="s">
        <v>284</v>
      </c>
    </row>
    <row r="728" spans="53:63" x14ac:dyDescent="0.3">
      <c r="BA728" s="173">
        <v>719</v>
      </c>
      <c r="BB728" s="174">
        <v>135000</v>
      </c>
      <c r="BC728" s="174">
        <v>99000</v>
      </c>
      <c r="BD728" s="174">
        <v>110000</v>
      </c>
      <c r="BE728" s="174">
        <v>85000</v>
      </c>
      <c r="BF728" s="174">
        <v>99000</v>
      </c>
      <c r="BK728" s="172" t="s">
        <v>284</v>
      </c>
    </row>
    <row r="729" spans="53:63" x14ac:dyDescent="0.3">
      <c r="BA729" s="173">
        <v>720</v>
      </c>
      <c r="BB729" s="174">
        <v>135000</v>
      </c>
      <c r="BC729" s="174">
        <v>99000</v>
      </c>
      <c r="BD729" s="174">
        <v>110000</v>
      </c>
      <c r="BE729" s="174">
        <v>85000</v>
      </c>
      <c r="BF729" s="174">
        <v>99000</v>
      </c>
      <c r="BK729" s="172" t="s">
        <v>284</v>
      </c>
    </row>
    <row r="730" spans="53:63" x14ac:dyDescent="0.3">
      <c r="BA730" s="173">
        <v>721</v>
      </c>
      <c r="BB730" s="174">
        <v>135000</v>
      </c>
      <c r="BC730" s="174">
        <v>99000</v>
      </c>
      <c r="BD730" s="174">
        <v>110000</v>
      </c>
      <c r="BE730" s="174">
        <v>85000</v>
      </c>
      <c r="BF730" s="174">
        <v>99000</v>
      </c>
      <c r="BK730" s="172" t="s">
        <v>284</v>
      </c>
    </row>
    <row r="731" spans="53:63" x14ac:dyDescent="0.3">
      <c r="BA731" s="173">
        <v>722</v>
      </c>
      <c r="BB731" s="174">
        <v>135000</v>
      </c>
      <c r="BC731" s="174">
        <v>99000</v>
      </c>
      <c r="BD731" s="174">
        <v>110000</v>
      </c>
      <c r="BE731" s="174">
        <v>85000</v>
      </c>
      <c r="BF731" s="174">
        <v>99000</v>
      </c>
      <c r="BK731" s="172" t="s">
        <v>284</v>
      </c>
    </row>
    <row r="732" spans="53:63" x14ac:dyDescent="0.3">
      <c r="BA732" s="173">
        <v>723</v>
      </c>
      <c r="BB732" s="174">
        <v>135000</v>
      </c>
      <c r="BC732" s="174">
        <v>99000</v>
      </c>
      <c r="BD732" s="174">
        <v>110000</v>
      </c>
      <c r="BE732" s="174">
        <v>85000</v>
      </c>
      <c r="BF732" s="174">
        <v>99000</v>
      </c>
      <c r="BK732" s="172" t="s">
        <v>284</v>
      </c>
    </row>
    <row r="733" spans="53:63" x14ac:dyDescent="0.3">
      <c r="BA733" s="173">
        <v>724</v>
      </c>
      <c r="BB733" s="174">
        <v>135000</v>
      </c>
      <c r="BC733" s="174">
        <v>99000</v>
      </c>
      <c r="BD733" s="174">
        <v>110000</v>
      </c>
      <c r="BE733" s="174">
        <v>85000</v>
      </c>
      <c r="BF733" s="174">
        <v>99000</v>
      </c>
      <c r="BK733" s="172" t="s">
        <v>284</v>
      </c>
    </row>
    <row r="734" spans="53:63" x14ac:dyDescent="0.3">
      <c r="BA734" s="173">
        <v>725</v>
      </c>
      <c r="BB734" s="174">
        <v>135000</v>
      </c>
      <c r="BC734" s="174">
        <v>99000</v>
      </c>
      <c r="BD734" s="174">
        <v>110000</v>
      </c>
      <c r="BE734" s="174">
        <v>85000</v>
      </c>
      <c r="BF734" s="174">
        <v>99000</v>
      </c>
      <c r="BK734" s="172" t="s">
        <v>284</v>
      </c>
    </row>
    <row r="735" spans="53:63" x14ac:dyDescent="0.3">
      <c r="BA735" s="173">
        <v>726</v>
      </c>
      <c r="BB735" s="174">
        <v>135000</v>
      </c>
      <c r="BC735" s="174">
        <v>99000</v>
      </c>
      <c r="BD735" s="174">
        <v>110000</v>
      </c>
      <c r="BE735" s="174">
        <v>85000</v>
      </c>
      <c r="BF735" s="174">
        <v>99000</v>
      </c>
      <c r="BK735" s="172" t="s">
        <v>284</v>
      </c>
    </row>
    <row r="736" spans="53:63" x14ac:dyDescent="0.3">
      <c r="BA736" s="173">
        <v>727</v>
      </c>
      <c r="BB736" s="174">
        <v>135000</v>
      </c>
      <c r="BC736" s="174">
        <v>99000</v>
      </c>
      <c r="BD736" s="174">
        <v>110000</v>
      </c>
      <c r="BE736" s="174">
        <v>85000</v>
      </c>
      <c r="BF736" s="174">
        <v>99000</v>
      </c>
      <c r="BK736" s="172" t="s">
        <v>284</v>
      </c>
    </row>
    <row r="737" spans="53:63" x14ac:dyDescent="0.3">
      <c r="BA737" s="173">
        <v>728</v>
      </c>
      <c r="BB737" s="174">
        <v>135000</v>
      </c>
      <c r="BC737" s="174">
        <v>99000</v>
      </c>
      <c r="BD737" s="174">
        <v>110000</v>
      </c>
      <c r="BE737" s="174">
        <v>85000</v>
      </c>
      <c r="BF737" s="174">
        <v>99000</v>
      </c>
      <c r="BK737" s="172" t="s">
        <v>284</v>
      </c>
    </row>
    <row r="738" spans="53:63" x14ac:dyDescent="0.3">
      <c r="BA738" s="173">
        <v>729</v>
      </c>
      <c r="BB738" s="174">
        <v>135000</v>
      </c>
      <c r="BC738" s="174">
        <v>99000</v>
      </c>
      <c r="BD738" s="174">
        <v>110000</v>
      </c>
      <c r="BE738" s="174">
        <v>85000</v>
      </c>
      <c r="BF738" s="174">
        <v>99000</v>
      </c>
      <c r="BK738" s="172" t="s">
        <v>284</v>
      </c>
    </row>
    <row r="739" spans="53:63" x14ac:dyDescent="0.3">
      <c r="BA739" s="173">
        <v>730</v>
      </c>
      <c r="BB739" s="174">
        <v>135000</v>
      </c>
      <c r="BC739" s="174">
        <v>99000</v>
      </c>
      <c r="BD739" s="174">
        <v>110000</v>
      </c>
      <c r="BE739" s="174">
        <v>85000</v>
      </c>
      <c r="BF739" s="174">
        <v>99000</v>
      </c>
      <c r="BK739" s="172" t="s">
        <v>284</v>
      </c>
    </row>
    <row r="740" spans="53:63" x14ac:dyDescent="0.3">
      <c r="BA740" s="173">
        <v>731</v>
      </c>
      <c r="BB740" s="174">
        <v>135000</v>
      </c>
      <c r="BC740" s="174">
        <v>99000</v>
      </c>
      <c r="BD740" s="174">
        <v>110000</v>
      </c>
      <c r="BE740" s="174">
        <v>85000</v>
      </c>
      <c r="BF740" s="174">
        <v>99000</v>
      </c>
      <c r="BK740" s="172" t="s">
        <v>284</v>
      </c>
    </row>
    <row r="741" spans="53:63" x14ac:dyDescent="0.3">
      <c r="BA741" s="173">
        <v>732</v>
      </c>
      <c r="BB741" s="174">
        <v>135000</v>
      </c>
      <c r="BC741" s="174">
        <v>99000</v>
      </c>
      <c r="BD741" s="174">
        <v>110000</v>
      </c>
      <c r="BE741" s="174">
        <v>85000</v>
      </c>
      <c r="BF741" s="174">
        <v>99000</v>
      </c>
      <c r="BK741" s="172" t="s">
        <v>284</v>
      </c>
    </row>
    <row r="742" spans="53:63" x14ac:dyDescent="0.3">
      <c r="BA742" s="173">
        <v>733</v>
      </c>
      <c r="BB742" s="174">
        <v>135000</v>
      </c>
      <c r="BC742" s="174">
        <v>99000</v>
      </c>
      <c r="BD742" s="174">
        <v>110000</v>
      </c>
      <c r="BE742" s="174">
        <v>85000</v>
      </c>
      <c r="BF742" s="174">
        <v>99000</v>
      </c>
      <c r="BK742" s="172" t="s">
        <v>284</v>
      </c>
    </row>
    <row r="743" spans="53:63" x14ac:dyDescent="0.3">
      <c r="BA743" s="173">
        <v>734</v>
      </c>
      <c r="BB743" s="174">
        <v>135000</v>
      </c>
      <c r="BC743" s="174">
        <v>99000</v>
      </c>
      <c r="BD743" s="174">
        <v>110000</v>
      </c>
      <c r="BE743" s="174">
        <v>85000</v>
      </c>
      <c r="BF743" s="174">
        <v>99000</v>
      </c>
      <c r="BK743" s="172" t="s">
        <v>284</v>
      </c>
    </row>
    <row r="744" spans="53:63" x14ac:dyDescent="0.3">
      <c r="BA744" s="173">
        <v>735</v>
      </c>
      <c r="BB744" s="174">
        <v>135000</v>
      </c>
      <c r="BC744" s="174">
        <v>99000</v>
      </c>
      <c r="BD744" s="174">
        <v>110000</v>
      </c>
      <c r="BE744" s="174">
        <v>85000</v>
      </c>
      <c r="BF744" s="174">
        <v>99000</v>
      </c>
      <c r="BK744" s="172" t="s">
        <v>284</v>
      </c>
    </row>
    <row r="745" spans="53:63" x14ac:dyDescent="0.3">
      <c r="BA745" s="173">
        <v>736</v>
      </c>
      <c r="BB745" s="174">
        <v>135000</v>
      </c>
      <c r="BC745" s="174">
        <v>99000</v>
      </c>
      <c r="BD745" s="174">
        <v>110000</v>
      </c>
      <c r="BE745" s="174">
        <v>85000</v>
      </c>
      <c r="BF745" s="174">
        <v>99000</v>
      </c>
      <c r="BK745" s="172" t="s">
        <v>284</v>
      </c>
    </row>
    <row r="746" spans="53:63" x14ac:dyDescent="0.3">
      <c r="BA746" s="173">
        <v>737</v>
      </c>
      <c r="BB746" s="174">
        <v>135000</v>
      </c>
      <c r="BC746" s="174">
        <v>99000</v>
      </c>
      <c r="BD746" s="174">
        <v>110000</v>
      </c>
      <c r="BE746" s="174">
        <v>85000</v>
      </c>
      <c r="BF746" s="174">
        <v>99000</v>
      </c>
      <c r="BK746" s="172" t="s">
        <v>284</v>
      </c>
    </row>
    <row r="747" spans="53:63" x14ac:dyDescent="0.3">
      <c r="BA747" s="173">
        <v>738</v>
      </c>
      <c r="BB747" s="174">
        <v>135000</v>
      </c>
      <c r="BC747" s="174">
        <v>99000</v>
      </c>
      <c r="BD747" s="174">
        <v>110000</v>
      </c>
      <c r="BE747" s="174">
        <v>85000</v>
      </c>
      <c r="BF747" s="174">
        <v>99000</v>
      </c>
      <c r="BK747" s="172" t="s">
        <v>284</v>
      </c>
    </row>
    <row r="748" spans="53:63" x14ac:dyDescent="0.3">
      <c r="BA748" s="173">
        <v>739</v>
      </c>
      <c r="BB748" s="174">
        <v>135000</v>
      </c>
      <c r="BC748" s="174">
        <v>99000</v>
      </c>
      <c r="BD748" s="174">
        <v>110000</v>
      </c>
      <c r="BE748" s="174">
        <v>85000</v>
      </c>
      <c r="BF748" s="174">
        <v>99000</v>
      </c>
      <c r="BK748" s="172" t="s">
        <v>284</v>
      </c>
    </row>
    <row r="749" spans="53:63" x14ac:dyDescent="0.3">
      <c r="BA749" s="173">
        <v>740</v>
      </c>
      <c r="BB749" s="174">
        <v>135000</v>
      </c>
      <c r="BC749" s="174">
        <v>99000</v>
      </c>
      <c r="BD749" s="174">
        <v>110000</v>
      </c>
      <c r="BE749" s="174">
        <v>85000</v>
      </c>
      <c r="BF749" s="174">
        <v>99000</v>
      </c>
      <c r="BK749" s="172" t="s">
        <v>284</v>
      </c>
    </row>
    <row r="750" spans="53:63" x14ac:dyDescent="0.3">
      <c r="BA750" s="173">
        <v>741</v>
      </c>
      <c r="BB750" s="174">
        <v>135000</v>
      </c>
      <c r="BC750" s="174">
        <v>99000</v>
      </c>
      <c r="BD750" s="174">
        <v>110000</v>
      </c>
      <c r="BE750" s="174">
        <v>85000</v>
      </c>
      <c r="BF750" s="174">
        <v>99000</v>
      </c>
      <c r="BK750" s="172" t="s">
        <v>284</v>
      </c>
    </row>
    <row r="751" spans="53:63" x14ac:dyDescent="0.3">
      <c r="BA751" s="173">
        <v>742</v>
      </c>
      <c r="BB751" s="174">
        <v>135000</v>
      </c>
      <c r="BC751" s="174">
        <v>99000</v>
      </c>
      <c r="BD751" s="174">
        <v>110000</v>
      </c>
      <c r="BE751" s="174">
        <v>85000</v>
      </c>
      <c r="BF751" s="174">
        <v>99000</v>
      </c>
      <c r="BK751" s="172" t="s">
        <v>284</v>
      </c>
    </row>
    <row r="752" spans="53:63" x14ac:dyDescent="0.3">
      <c r="BA752" s="173">
        <v>743</v>
      </c>
      <c r="BB752" s="174">
        <v>135000</v>
      </c>
      <c r="BC752" s="174">
        <v>99000</v>
      </c>
      <c r="BD752" s="174">
        <v>110000</v>
      </c>
      <c r="BE752" s="174">
        <v>85000</v>
      </c>
      <c r="BF752" s="174">
        <v>99000</v>
      </c>
      <c r="BK752" s="172" t="s">
        <v>284</v>
      </c>
    </row>
    <row r="753" spans="53:63" x14ac:dyDescent="0.3">
      <c r="BA753" s="173">
        <v>744</v>
      </c>
      <c r="BB753" s="174">
        <v>135000</v>
      </c>
      <c r="BC753" s="174">
        <v>99000</v>
      </c>
      <c r="BD753" s="174">
        <v>110000</v>
      </c>
      <c r="BE753" s="174">
        <v>85000</v>
      </c>
      <c r="BF753" s="174">
        <v>99000</v>
      </c>
      <c r="BK753" s="172" t="s">
        <v>284</v>
      </c>
    </row>
    <row r="754" spans="53:63" x14ac:dyDescent="0.3">
      <c r="BA754" s="173">
        <v>745</v>
      </c>
      <c r="BB754" s="174">
        <v>135000</v>
      </c>
      <c r="BC754" s="174">
        <v>99000</v>
      </c>
      <c r="BD754" s="174">
        <v>110000</v>
      </c>
      <c r="BE754" s="174">
        <v>85000</v>
      </c>
      <c r="BF754" s="174">
        <v>99000</v>
      </c>
      <c r="BK754" s="172" t="s">
        <v>284</v>
      </c>
    </row>
    <row r="755" spans="53:63" x14ac:dyDescent="0.3">
      <c r="BA755" s="173">
        <v>746</v>
      </c>
      <c r="BB755" s="174">
        <v>135000</v>
      </c>
      <c r="BC755" s="174">
        <v>99000</v>
      </c>
      <c r="BD755" s="174">
        <v>110000</v>
      </c>
      <c r="BE755" s="174">
        <v>85000</v>
      </c>
      <c r="BF755" s="174">
        <v>99000</v>
      </c>
      <c r="BK755" s="172" t="s">
        <v>284</v>
      </c>
    </row>
    <row r="756" spans="53:63" x14ac:dyDescent="0.3">
      <c r="BA756" s="173">
        <v>747</v>
      </c>
      <c r="BB756" s="174">
        <v>135000</v>
      </c>
      <c r="BC756" s="174">
        <v>99000</v>
      </c>
      <c r="BD756" s="174">
        <v>110000</v>
      </c>
      <c r="BE756" s="174">
        <v>85000</v>
      </c>
      <c r="BF756" s="174">
        <v>99000</v>
      </c>
      <c r="BK756" s="172" t="s">
        <v>284</v>
      </c>
    </row>
    <row r="757" spans="53:63" x14ac:dyDescent="0.3">
      <c r="BA757" s="173">
        <v>748</v>
      </c>
      <c r="BB757" s="174">
        <v>135000</v>
      </c>
      <c r="BC757" s="174">
        <v>99000</v>
      </c>
      <c r="BD757" s="174">
        <v>110000</v>
      </c>
      <c r="BE757" s="174">
        <v>85000</v>
      </c>
      <c r="BF757" s="174">
        <v>99000</v>
      </c>
      <c r="BK757" s="172" t="s">
        <v>284</v>
      </c>
    </row>
    <row r="758" spans="53:63" x14ac:dyDescent="0.3">
      <c r="BA758" s="173">
        <v>749</v>
      </c>
      <c r="BB758" s="174">
        <v>135000</v>
      </c>
      <c r="BC758" s="174">
        <v>99000</v>
      </c>
      <c r="BD758" s="174">
        <v>110000</v>
      </c>
      <c r="BE758" s="174">
        <v>85000</v>
      </c>
      <c r="BF758" s="174">
        <v>99000</v>
      </c>
      <c r="BK758" s="172" t="s">
        <v>284</v>
      </c>
    </row>
    <row r="759" spans="53:63" x14ac:dyDescent="0.3">
      <c r="BA759" s="173">
        <v>750</v>
      </c>
      <c r="BB759" s="174">
        <v>135000</v>
      </c>
      <c r="BC759" s="174">
        <v>99000</v>
      </c>
      <c r="BD759" s="174">
        <v>110000</v>
      </c>
      <c r="BE759" s="174">
        <v>85000</v>
      </c>
      <c r="BF759" s="174">
        <v>99000</v>
      </c>
      <c r="BK759" s="172" t="s">
        <v>284</v>
      </c>
    </row>
    <row r="761" spans="53:63" x14ac:dyDescent="0.3">
      <c r="BA761" s="173" t="s">
        <v>285</v>
      </c>
      <c r="BB761" s="174" t="s">
        <v>191</v>
      </c>
      <c r="BC761" s="174" t="s">
        <v>191</v>
      </c>
      <c r="BD761" s="174" t="s">
        <v>191</v>
      </c>
      <c r="BE761" s="174">
        <v>150000</v>
      </c>
      <c r="BF761" s="174">
        <v>250000</v>
      </c>
    </row>
  </sheetData>
  <mergeCells count="12">
    <mergeCell ref="R70:S75"/>
    <mergeCell ref="G1:K3"/>
    <mergeCell ref="F5:M5"/>
    <mergeCell ref="F6:O6"/>
    <mergeCell ref="F7:I7"/>
    <mergeCell ref="F8:I8"/>
    <mergeCell ref="F9:I9"/>
    <mergeCell ref="G10:H10"/>
    <mergeCell ref="F11:I11"/>
    <mergeCell ref="M70:M75"/>
    <mergeCell ref="N70:O75"/>
    <mergeCell ref="Q70:Q75"/>
  </mergeCells>
  <conditionalFormatting sqref="K33:K41">
    <cfRule type="containsText" dxfId="27" priority="27" operator="containsText" text="Salah">
      <formula>NOT(ISERROR(SEARCH("Salah",K33)))</formula>
    </cfRule>
    <cfRule type="expression" dxfId="26" priority="28">
      <formula>"Salah"</formula>
    </cfRule>
  </conditionalFormatting>
  <conditionalFormatting sqref="E28:J29 F24:F25 E25">
    <cfRule type="cellIs" dxfId="25" priority="26" operator="lessThan">
      <formula>0</formula>
    </cfRule>
  </conditionalFormatting>
  <conditionalFormatting sqref="S35:S37">
    <cfRule type="cellIs" dxfId="24" priority="25" operator="lessThan">
      <formula>0</formula>
    </cfRule>
  </conditionalFormatting>
  <conditionalFormatting sqref="S40">
    <cfRule type="cellIs" dxfId="23" priority="24" operator="lessThan">
      <formula>0</formula>
    </cfRule>
  </conditionalFormatting>
  <conditionalFormatting sqref="N31:O31">
    <cfRule type="cellIs" dxfId="22" priority="23" operator="lessThan">
      <formula>0</formula>
    </cfRule>
  </conditionalFormatting>
  <conditionalFormatting sqref="Q16">
    <cfRule type="cellIs" dxfId="21" priority="22" operator="lessThan">
      <formula>0</formula>
    </cfRule>
  </conditionalFormatting>
  <conditionalFormatting sqref="S48:T52 S44 S46:S47">
    <cfRule type="cellIs" dxfId="20" priority="21" operator="lessThan">
      <formula>0</formula>
    </cfRule>
  </conditionalFormatting>
  <conditionalFormatting sqref="X22:X30 X33:X35">
    <cfRule type="cellIs" dxfId="19" priority="20" operator="lessThan">
      <formula>0</formula>
    </cfRule>
  </conditionalFormatting>
  <conditionalFormatting sqref="U58:U67">
    <cfRule type="containsText" dxfId="18" priority="19" operator="containsText" text="Salah">
      <formula>NOT(ISERROR(SEARCH("Salah",U58)))</formula>
    </cfRule>
  </conditionalFormatting>
  <conditionalFormatting sqref="O34:O42">
    <cfRule type="cellIs" dxfId="17" priority="18" operator="lessThan">
      <formula>0</formula>
    </cfRule>
  </conditionalFormatting>
  <conditionalFormatting sqref="M70:O75">
    <cfRule type="cellIs" dxfId="16" priority="17" operator="lessThan">
      <formula>0.2</formula>
    </cfRule>
  </conditionalFormatting>
  <conditionalFormatting sqref="M70:M75">
    <cfRule type="containsText" dxfId="15" priority="16" operator="containsText" text="IRR.">
      <formula>NOT(ISERROR(SEARCH("IRR.",M70)))</formula>
    </cfRule>
  </conditionalFormatting>
  <conditionalFormatting sqref="Q17">
    <cfRule type="cellIs" dxfId="14" priority="15" operator="lessThan">
      <formula>0</formula>
    </cfRule>
  </conditionalFormatting>
  <conditionalFormatting sqref="O45:O47">
    <cfRule type="cellIs" dxfId="13" priority="14" operator="lessThan">
      <formula>0</formula>
    </cfRule>
  </conditionalFormatting>
  <conditionalFormatting sqref="T44:T47">
    <cfRule type="cellIs" dxfId="12" priority="13" operator="lessThan">
      <formula>0</formula>
    </cfRule>
  </conditionalFormatting>
  <conditionalFormatting sqref="F21:F22">
    <cfRule type="cellIs" dxfId="11" priority="12" operator="lessThan">
      <formula>0</formula>
    </cfRule>
  </conditionalFormatting>
  <conditionalFormatting sqref="F23">
    <cfRule type="cellIs" dxfId="10" priority="11" operator="lessThan">
      <formula>0</formula>
    </cfRule>
  </conditionalFormatting>
  <conditionalFormatting sqref="S45">
    <cfRule type="cellIs" dxfId="9" priority="10" operator="lessThan">
      <formula>0</formula>
    </cfRule>
  </conditionalFormatting>
  <conditionalFormatting sqref="E26:J26">
    <cfRule type="cellIs" dxfId="8" priority="9" operator="lessThan">
      <formula>0</formula>
    </cfRule>
  </conditionalFormatting>
  <conditionalFormatting sqref="E27:J27">
    <cfRule type="cellIs" dxfId="7" priority="8" operator="lessThan">
      <formula>0</formula>
    </cfRule>
  </conditionalFormatting>
  <conditionalFormatting sqref="G24:J25">
    <cfRule type="cellIs" dxfId="6" priority="7" operator="lessThan">
      <formula>0</formula>
    </cfRule>
  </conditionalFormatting>
  <conditionalFormatting sqref="G21:J22">
    <cfRule type="cellIs" dxfId="5" priority="6" operator="lessThan">
      <formula>0</formula>
    </cfRule>
  </conditionalFormatting>
  <conditionalFormatting sqref="G23:J23">
    <cfRule type="cellIs" dxfId="4" priority="5" operator="lessThan">
      <formula>0</formula>
    </cfRule>
  </conditionalFormatting>
  <conditionalFormatting sqref="J14:J16">
    <cfRule type="cellIs" dxfId="3" priority="4" operator="lessThan">
      <formula>0</formula>
    </cfRule>
  </conditionalFormatting>
  <conditionalFormatting sqref="H14:H16">
    <cfRule type="cellIs" dxfId="2" priority="3" operator="lessThan">
      <formula>0</formula>
    </cfRule>
  </conditionalFormatting>
  <conditionalFormatting sqref="I14:I16">
    <cfRule type="cellIs" dxfId="1" priority="2" operator="lessThan">
      <formula>0</formula>
    </cfRule>
  </conditionalFormatting>
  <conditionalFormatting sqref="E21:E24">
    <cfRule type="cellIs" dxfId="0" priority="1" operator="lessThan">
      <formula>0</formula>
    </cfRule>
  </conditionalFormatting>
  <dataValidations count="11">
    <dataValidation type="list" allowBlank="1" showInputMessage="1" showErrorMessage="1" sqref="K21:K29" xr:uid="{00000000-0002-0000-0500-000000000000}">
      <formula1>$BA$761:$BA$762</formula1>
    </dataValidation>
    <dataValidation type="list" allowBlank="1" showInputMessage="1" showErrorMessage="1" sqref="O58:T67" xr:uid="{00000000-0002-0000-0500-000001000000}">
      <formula1>$AM$9:$AM$28</formula1>
    </dataValidation>
    <dataValidation type="list" allowBlank="1" showInputMessage="1" showErrorMessage="1" sqref="M48 V36" xr:uid="{00000000-0002-0000-0500-000002000000}">
      <formula1>$AL$8:$AL$10</formula1>
    </dataValidation>
    <dataValidation type="list" allowBlank="1" showInputMessage="1" showErrorMessage="1" sqref="E33:J41" xr:uid="{00000000-0002-0000-0500-000003000000}">
      <formula1>$AJ$8:$AJ$9</formula1>
    </dataValidation>
    <dataValidation type="list" allowBlank="1" showInputMessage="1" showErrorMessage="1" sqref="F11:I11" xr:uid="{00000000-0002-0000-0500-000004000000}">
      <formula1>$AI$8:$AI$12</formula1>
    </dataValidation>
    <dataValidation type="list" allowBlank="1" showInputMessage="1" showErrorMessage="1" sqref="I10" xr:uid="{00000000-0002-0000-0500-000005000000}">
      <formula1>$AH$8:$AH$22</formula1>
    </dataValidation>
    <dataValidation type="list" allowBlank="1" showInputMessage="1" showErrorMessage="1" sqref="G10" xr:uid="{00000000-0002-0000-0500-000006000000}">
      <formula1>$AG$8:$AG$20</formula1>
    </dataValidation>
    <dataValidation type="list" allowBlank="1" showInputMessage="1" showErrorMessage="1" sqref="F10" xr:uid="{00000000-0002-0000-0500-000007000000}">
      <formula1>$AF$8:$AF$39</formula1>
    </dataValidation>
    <dataValidation type="list" allowBlank="1" showInputMessage="1" showErrorMessage="1" sqref="F9:I9" xr:uid="{00000000-0002-0000-0500-000008000000}">
      <formula1>$AE$8:$AE$10</formula1>
    </dataValidation>
    <dataValidation type="list" allowBlank="1" showInputMessage="1" showErrorMessage="1" sqref="F8:I8" xr:uid="{00000000-0002-0000-0500-000009000000}">
      <formula1>$AD$8:$AD$18</formula1>
    </dataValidation>
    <dataValidation type="list" allowBlank="1" showInputMessage="1" showErrorMessage="1" sqref="F7:I7" xr:uid="{00000000-0002-0000-0500-00000A000000}">
      <formula1>$AC$8:$AC$18</formula1>
    </dataValidation>
  </dataValidations>
  <printOptions horizontalCentered="1"/>
  <pageMargins left="0.45" right="0.45" top="0.75" bottom="0.5" header="0.3" footer="0.3"/>
  <pageSetup paperSize="9" scale="4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34"/>
  <sheetViews>
    <sheetView tabSelected="1" topLeftCell="A10" zoomScaleNormal="100" workbookViewId="0">
      <selection activeCell="E22" sqref="E22"/>
    </sheetView>
  </sheetViews>
  <sheetFormatPr defaultRowHeight="14.5" x14ac:dyDescent="0.35"/>
  <cols>
    <col min="1" max="1" width="4.7265625" customWidth="1"/>
    <col min="2" max="2" width="33.26953125" customWidth="1"/>
    <col min="3" max="3" width="19.26953125" customWidth="1"/>
    <col min="4" max="4" width="19.1796875" customWidth="1"/>
    <col min="5" max="5" width="17.26953125" bestFit="1" customWidth="1"/>
    <col min="6" max="6" width="16.26953125" customWidth="1"/>
    <col min="7" max="7" width="23.81640625" customWidth="1"/>
    <col min="8" max="8" width="18.26953125" bestFit="1" customWidth="1"/>
    <col min="9" max="9" width="21.26953125" customWidth="1"/>
    <col min="10" max="10" width="14.26953125" bestFit="1" customWidth="1"/>
  </cols>
  <sheetData>
    <row r="1" spans="2:9" ht="15" thickBot="1" x14ac:dyDescent="0.4"/>
    <row r="2" spans="2:9" x14ac:dyDescent="0.35">
      <c r="B2" s="96"/>
      <c r="C2" s="97"/>
      <c r="D2" s="97"/>
      <c r="E2" s="97"/>
      <c r="F2" s="97"/>
      <c r="G2" s="97"/>
      <c r="H2" s="97"/>
      <c r="I2" s="98"/>
    </row>
    <row r="3" spans="2:9" ht="31" x14ac:dyDescent="0.7">
      <c r="B3" s="99"/>
      <c r="C3" s="95"/>
      <c r="D3" s="160" t="s">
        <v>157</v>
      </c>
      <c r="E3" s="95"/>
      <c r="F3" s="95"/>
      <c r="G3" s="95"/>
      <c r="H3" s="95"/>
      <c r="I3" s="100"/>
    </row>
    <row r="4" spans="2:9" x14ac:dyDescent="0.35">
      <c r="B4" s="99"/>
      <c r="C4" s="95"/>
      <c r="D4" s="95"/>
      <c r="E4" s="95"/>
      <c r="F4" s="95"/>
      <c r="G4" s="95"/>
      <c r="H4" s="95"/>
      <c r="I4" s="100"/>
    </row>
    <row r="5" spans="2:9" x14ac:dyDescent="0.35">
      <c r="B5" s="99"/>
      <c r="C5" s="95"/>
      <c r="D5" s="95"/>
      <c r="E5" s="95"/>
      <c r="F5" s="95"/>
      <c r="G5" s="95"/>
      <c r="H5" s="95"/>
      <c r="I5" s="100"/>
    </row>
    <row r="6" spans="2:9" x14ac:dyDescent="0.35">
      <c r="B6" s="99"/>
      <c r="C6" s="95"/>
      <c r="D6" s="95"/>
      <c r="E6" s="95"/>
      <c r="F6" s="95"/>
      <c r="G6" s="95"/>
      <c r="H6" s="95"/>
      <c r="I6" s="100"/>
    </row>
    <row r="7" spans="2:9" ht="18.5" x14ac:dyDescent="0.45">
      <c r="B7" s="99" t="s">
        <v>140</v>
      </c>
      <c r="C7" s="372" t="s">
        <v>324</v>
      </c>
      <c r="D7" s="95"/>
      <c r="E7" s="95"/>
      <c r="F7" s="95"/>
      <c r="G7" s="95"/>
      <c r="H7" s="95"/>
      <c r="I7" s="100"/>
    </row>
    <row r="8" spans="2:9" x14ac:dyDescent="0.35">
      <c r="B8" s="99" t="s">
        <v>100</v>
      </c>
      <c r="C8" s="373" t="s">
        <v>325</v>
      </c>
      <c r="D8" s="95"/>
      <c r="E8" s="95"/>
      <c r="F8" s="95"/>
      <c r="G8" s="95"/>
      <c r="H8" s="95"/>
      <c r="I8" s="100"/>
    </row>
    <row r="9" spans="2:9" x14ac:dyDescent="0.35">
      <c r="B9" s="99" t="s">
        <v>141</v>
      </c>
      <c r="C9" s="373" t="s">
        <v>313</v>
      </c>
      <c r="D9" s="95"/>
      <c r="E9" s="95"/>
      <c r="F9" s="95"/>
      <c r="G9" s="95"/>
      <c r="H9" s="95"/>
      <c r="I9" s="100"/>
    </row>
    <row r="10" spans="2:9" x14ac:dyDescent="0.35">
      <c r="B10" s="99" t="s">
        <v>294</v>
      </c>
      <c r="C10" s="374" t="s">
        <v>191</v>
      </c>
      <c r="D10" s="95"/>
      <c r="E10" s="95"/>
      <c r="F10" s="95"/>
      <c r="G10" s="95"/>
      <c r="H10" s="95"/>
      <c r="I10" s="100"/>
    </row>
    <row r="11" spans="2:9" x14ac:dyDescent="0.35">
      <c r="B11" s="99" t="s">
        <v>295</v>
      </c>
      <c r="C11" s="374" t="s">
        <v>314</v>
      </c>
      <c r="D11" s="95"/>
      <c r="E11" s="95"/>
      <c r="F11" s="95"/>
      <c r="G11" s="95"/>
      <c r="H11" s="95"/>
      <c r="I11" s="100"/>
    </row>
    <row r="12" spans="2:9" x14ac:dyDescent="0.35">
      <c r="B12" s="99" t="s">
        <v>296</v>
      </c>
      <c r="C12" s="380">
        <f>Assumption_Apt!H21</f>
        <v>499</v>
      </c>
      <c r="D12" s="95"/>
      <c r="E12" s="95"/>
      <c r="F12" s="95"/>
      <c r="G12" s="95"/>
      <c r="H12" s="95"/>
      <c r="I12" s="100"/>
    </row>
    <row r="13" spans="2:9" ht="15" thickBot="1" x14ac:dyDescent="0.4">
      <c r="B13" s="99"/>
      <c r="C13" s="95"/>
      <c r="D13" s="95"/>
      <c r="E13" s="95"/>
      <c r="F13" s="95"/>
      <c r="G13" s="95"/>
      <c r="H13" s="95"/>
      <c r="I13" s="100"/>
    </row>
    <row r="14" spans="2:9" ht="15" thickBot="1" x14ac:dyDescent="0.4">
      <c r="B14" s="99" t="s">
        <v>286</v>
      </c>
      <c r="C14" s="148" t="s">
        <v>13</v>
      </c>
      <c r="D14" s="149" t="s">
        <v>14</v>
      </c>
      <c r="E14" s="149" t="s">
        <v>15</v>
      </c>
      <c r="F14" s="149" t="s">
        <v>16</v>
      </c>
      <c r="G14" s="149" t="s">
        <v>17</v>
      </c>
      <c r="H14" s="150" t="s">
        <v>9</v>
      </c>
      <c r="I14" s="100"/>
    </row>
    <row r="15" spans="2:9" ht="15" thickBot="1" x14ac:dyDescent="0.4">
      <c r="B15" s="161" t="s">
        <v>144</v>
      </c>
      <c r="C15" s="316">
        <f>'New IRR (5th) OK (A)'!E75</f>
        <v>-1339174030.8131251</v>
      </c>
      <c r="D15" s="316">
        <f>'New IRR (5th) OK (A)'!F75</f>
        <v>491908488.96125001</v>
      </c>
      <c r="E15" s="316">
        <f>'New IRR (5th) OK (A)'!G75</f>
        <v>1139615087.915</v>
      </c>
      <c r="F15" s="316">
        <f>'New IRR (5th) OK (A)'!H75</f>
        <v>1158993493.5125</v>
      </c>
      <c r="G15" s="316">
        <f>'New IRR (5th) OK (A)'!I75</f>
        <v>1491733887.45</v>
      </c>
      <c r="H15" s="317">
        <f>SUM(C15:G15)</f>
        <v>2943076927.0256252</v>
      </c>
      <c r="I15" s="100"/>
    </row>
    <row r="16" spans="2:9" ht="15" thickBot="1" x14ac:dyDescent="0.4">
      <c r="B16" s="161" t="s">
        <v>145</v>
      </c>
      <c r="C16" s="316">
        <f>'New IRR (5th) OK (B)'!E75</f>
        <v>-1191354426.4256251</v>
      </c>
      <c r="D16" s="316">
        <f>'New IRR (5th) OK (B)'!F75</f>
        <v>930294635.08625007</v>
      </c>
      <c r="E16" s="316">
        <f>'New IRR (5th) OK (B)'!G75</f>
        <v>1276112611.5650001</v>
      </c>
      <c r="F16" s="316">
        <f>'New IRR (5th) OK (B)'!H75</f>
        <v>1285276515.2625</v>
      </c>
      <c r="G16" s="316">
        <f>'New IRR (5th) OK (B)'!I75</f>
        <v>1601113613.05</v>
      </c>
      <c r="H16" s="317">
        <f>SUM(C16:G16)</f>
        <v>3901442948.538125</v>
      </c>
      <c r="I16" s="100"/>
    </row>
    <row r="17" spans="2:10" ht="15" thickBot="1" x14ac:dyDescent="0.4">
      <c r="B17" s="161" t="s">
        <v>146</v>
      </c>
      <c r="C17" s="316">
        <f>'New IRR (5th) OK (C)'!E75</f>
        <v>-1450553634.088125</v>
      </c>
      <c r="D17" s="316">
        <f>'New IRR (5th) OK (C)'!F75</f>
        <v>220467786.62375003</v>
      </c>
      <c r="E17" s="316">
        <f>'New IRR (5th) OK (C)'!G75</f>
        <v>628408228.30499995</v>
      </c>
      <c r="F17" s="316">
        <f>'New IRR (5th) OK (C)'!H75</f>
        <v>800994702.9375</v>
      </c>
      <c r="G17" s="316">
        <f>'New IRR (5th) OK (C)'!I75</f>
        <v>1228561002.1500001</v>
      </c>
      <c r="H17" s="317">
        <f>SUM(C17:G17)</f>
        <v>1427878085.9281249</v>
      </c>
      <c r="I17" s="100"/>
    </row>
    <row r="18" spans="2:10" x14ac:dyDescent="0.35">
      <c r="B18" s="99"/>
      <c r="C18" s="325"/>
      <c r="D18" s="325"/>
      <c r="E18" s="325"/>
      <c r="F18" s="325"/>
      <c r="G18" s="325"/>
      <c r="H18" s="325"/>
      <c r="I18" s="100"/>
    </row>
    <row r="19" spans="2:10" ht="15" thickBot="1" x14ac:dyDescent="0.4">
      <c r="B19" s="99"/>
      <c r="C19" s="95"/>
      <c r="D19" s="95"/>
      <c r="E19" s="95"/>
      <c r="F19" s="95"/>
      <c r="G19" s="95"/>
      <c r="H19" s="95"/>
      <c r="I19" s="100"/>
    </row>
    <row r="20" spans="2:10" ht="15" thickBot="1" x14ac:dyDescent="0.4">
      <c r="B20" s="99"/>
      <c r="C20" s="438" t="s">
        <v>287</v>
      </c>
      <c r="D20" s="439"/>
      <c r="E20" s="440"/>
      <c r="F20" s="383"/>
      <c r="G20" s="384"/>
      <c r="H20" s="384"/>
      <c r="I20" s="385"/>
    </row>
    <row r="21" spans="2:10" ht="35.25" customHeight="1" x14ac:dyDescent="0.35">
      <c r="B21" s="99"/>
      <c r="C21" s="333" t="s">
        <v>144</v>
      </c>
      <c r="D21" s="334" t="s">
        <v>145</v>
      </c>
      <c r="E21" s="334" t="s">
        <v>146</v>
      </c>
      <c r="F21" s="386"/>
      <c r="H21" s="384"/>
      <c r="I21" s="385"/>
    </row>
    <row r="22" spans="2:10" ht="15" thickBot="1" x14ac:dyDescent="0.4">
      <c r="B22" s="99" t="s">
        <v>143</v>
      </c>
      <c r="C22" s="326">
        <f>'New IRR (5th) OK (A)'!Q27</f>
        <v>0.57017788592795426</v>
      </c>
      <c r="D22" s="336">
        <f>'New IRR (5th) OK (B)'!Q27</f>
        <v>0.87506204191123116</v>
      </c>
      <c r="E22" s="327">
        <f>'New IRR (5th) OK (C)'!Q27</f>
        <v>0.27915630167840799</v>
      </c>
      <c r="F22" s="387"/>
      <c r="G22" s="392" t="s">
        <v>144</v>
      </c>
      <c r="H22" s="391" t="s">
        <v>332</v>
      </c>
      <c r="I22" s="385"/>
      <c r="J22" s="395">
        <f>Assumption_Apt!$E$20*Assumption_Apt!E7</f>
        <v>0.22399999999999998</v>
      </c>
    </row>
    <row r="23" spans="2:10" ht="15" thickBot="1" x14ac:dyDescent="0.4">
      <c r="B23" s="99" t="s">
        <v>291</v>
      </c>
      <c r="C23" s="328">
        <f ca="1">'New IRR (5th) OK (A)'!Q28/12</f>
        <v>2.7985661982789352</v>
      </c>
      <c r="D23" s="337">
        <f ca="1">'New IRR (5th) OK (B)'!Q28/12</f>
        <v>2.5587358711789707</v>
      </c>
      <c r="E23" s="337">
        <f ca="1">'New IRR (5th) OK (C)'!Q28/12</f>
        <v>3.8604102929077673</v>
      </c>
      <c r="F23" s="388"/>
      <c r="G23" s="393" t="s">
        <v>145</v>
      </c>
      <c r="H23" s="391" t="s">
        <v>331</v>
      </c>
      <c r="I23" s="385"/>
      <c r="J23" s="395">
        <f>Assumption_Apt!$E$20*Assumption_Apt!E8</f>
        <v>0.42</v>
      </c>
    </row>
    <row r="24" spans="2:10" ht="15" thickBot="1" x14ac:dyDescent="0.4">
      <c r="B24" s="99" t="s">
        <v>160</v>
      </c>
      <c r="C24" s="329">
        <f>'New IRR (5th) OK (A)'!Q26</f>
        <v>2120834515.1856551</v>
      </c>
      <c r="D24" s="338">
        <f>'New IRR (5th) OK (B)'!Q26</f>
        <v>2918316262.9397392</v>
      </c>
      <c r="E24" s="330">
        <f>'New IRR (5th) OK (C)'!Q26</f>
        <v>919452695.94233441</v>
      </c>
      <c r="F24" s="389"/>
      <c r="G24" s="393" t="s">
        <v>146</v>
      </c>
      <c r="H24" s="391" t="s">
        <v>333</v>
      </c>
      <c r="I24" s="385"/>
      <c r="J24" s="395">
        <f>Assumption_Apt!$E$20*Assumption_Apt!E9</f>
        <v>0.154</v>
      </c>
    </row>
    <row r="25" spans="2:10" ht="15" thickBot="1" x14ac:dyDescent="0.4">
      <c r="B25" s="99" t="s">
        <v>279</v>
      </c>
      <c r="C25" s="331">
        <f>'New IRR (5th) OK (A)'!R70</f>
        <v>3123076927.0256252</v>
      </c>
      <c r="D25" s="339">
        <f>'New IRR (5th) OK (B)'!R70</f>
        <v>4081442948.538125</v>
      </c>
      <c r="E25" s="332">
        <f>'New IRR (5th) OK (C)'!R70</f>
        <v>1607878085.9281249</v>
      </c>
      <c r="F25" s="384"/>
      <c r="G25" s="390"/>
      <c r="H25" s="384"/>
      <c r="I25" s="385"/>
    </row>
    <row r="26" spans="2:10" x14ac:dyDescent="0.35">
      <c r="B26" s="318"/>
      <c r="C26" s="95"/>
      <c r="D26" s="95"/>
      <c r="E26" s="95"/>
      <c r="F26" s="95"/>
      <c r="G26" s="365"/>
      <c r="H26" s="95"/>
      <c r="I26" s="100"/>
    </row>
    <row r="27" spans="2:10" ht="15" thickBot="1" x14ac:dyDescent="0.4">
      <c r="B27" s="101"/>
      <c r="C27" s="102"/>
      <c r="D27" s="102"/>
      <c r="E27" s="102"/>
      <c r="F27" s="102"/>
      <c r="G27" s="366"/>
      <c r="H27" s="102"/>
      <c r="I27" s="103"/>
    </row>
    <row r="28" spans="2:10" x14ac:dyDescent="0.35">
      <c r="B28" s="96" t="s">
        <v>147</v>
      </c>
      <c r="C28" s="97"/>
      <c r="D28" s="97"/>
      <c r="E28" s="97"/>
      <c r="F28" s="97"/>
      <c r="G28" s="97"/>
      <c r="H28" s="97"/>
      <c r="I28" s="100"/>
    </row>
    <row r="29" spans="2:10" x14ac:dyDescent="0.35">
      <c r="B29" s="99"/>
      <c r="C29" s="95"/>
      <c r="D29" s="95"/>
      <c r="E29" s="95"/>
      <c r="F29" s="95"/>
      <c r="G29" s="95"/>
      <c r="H29" s="95"/>
      <c r="I29" s="100"/>
    </row>
    <row r="30" spans="2:10" x14ac:dyDescent="0.35">
      <c r="B30" s="99"/>
      <c r="C30" s="95"/>
      <c r="D30" s="95"/>
      <c r="E30" s="95"/>
      <c r="F30" s="95"/>
      <c r="G30" s="95"/>
      <c r="H30" s="95"/>
      <c r="I30" s="100"/>
    </row>
    <row r="31" spans="2:10" x14ac:dyDescent="0.35">
      <c r="B31" s="99"/>
      <c r="C31" s="95"/>
      <c r="D31" s="95"/>
      <c r="E31" s="95"/>
      <c r="F31" s="95"/>
      <c r="G31" s="95"/>
      <c r="H31" s="95"/>
      <c r="I31" s="100"/>
    </row>
    <row r="32" spans="2:10" x14ac:dyDescent="0.35">
      <c r="B32" s="99"/>
      <c r="C32" s="95"/>
      <c r="D32" s="95"/>
      <c r="E32" s="95"/>
      <c r="F32" s="95"/>
      <c r="G32" s="95"/>
      <c r="H32" s="95"/>
      <c r="I32" s="100"/>
    </row>
    <row r="33" spans="2:9" x14ac:dyDescent="0.35">
      <c r="B33" s="99"/>
      <c r="C33" s="105" t="s">
        <v>292</v>
      </c>
      <c r="D33" s="105" t="s">
        <v>148</v>
      </c>
      <c r="E33" s="104" t="s">
        <v>305</v>
      </c>
      <c r="F33" s="106" t="s">
        <v>297</v>
      </c>
      <c r="G33" s="349" t="s">
        <v>298</v>
      </c>
      <c r="H33" s="349"/>
      <c r="I33" s="100"/>
    </row>
    <row r="34" spans="2:9" ht="15" thickBot="1" x14ac:dyDescent="0.4">
      <c r="B34" s="101"/>
      <c r="C34" s="102"/>
      <c r="D34" s="102"/>
      <c r="E34" s="102"/>
      <c r="F34" s="102"/>
      <c r="G34" s="102"/>
      <c r="H34" s="102"/>
      <c r="I34" s="103"/>
    </row>
  </sheetData>
  <mergeCells count="1">
    <mergeCell ref="C20:E20"/>
  </mergeCells>
  <pageMargins left="0.7" right="0.7" top="0.75" bottom="0.75" header="0.3" footer="0.3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H17"/>
  <sheetViews>
    <sheetView workbookViewId="0">
      <selection activeCell="B13" sqref="B13"/>
    </sheetView>
  </sheetViews>
  <sheetFormatPr defaultRowHeight="14.5" x14ac:dyDescent="0.35"/>
  <cols>
    <col min="2" max="2" width="76.7265625" bestFit="1" customWidth="1"/>
  </cols>
  <sheetData>
    <row r="3" spans="1:2" ht="18.5" x14ac:dyDescent="0.45">
      <c r="A3" s="381" t="s">
        <v>7</v>
      </c>
      <c r="B3" s="381" t="s">
        <v>306</v>
      </c>
    </row>
    <row r="4" spans="1:2" x14ac:dyDescent="0.35">
      <c r="A4" s="17">
        <v>1</v>
      </c>
      <c r="B4" s="382" t="s">
        <v>351</v>
      </c>
    </row>
    <row r="5" spans="1:2" x14ac:dyDescent="0.35">
      <c r="A5" s="17">
        <v>2</v>
      </c>
      <c r="B5" s="382" t="s">
        <v>352</v>
      </c>
    </row>
    <row r="6" spans="1:2" x14ac:dyDescent="0.35">
      <c r="A6" s="17">
        <v>3</v>
      </c>
      <c r="B6" s="382" t="s">
        <v>327</v>
      </c>
    </row>
    <row r="7" spans="1:2" x14ac:dyDescent="0.35">
      <c r="A7" s="17">
        <v>4</v>
      </c>
      <c r="B7" s="382" t="s">
        <v>328</v>
      </c>
    </row>
    <row r="8" spans="1:2" x14ac:dyDescent="0.35">
      <c r="A8" s="17">
        <v>5</v>
      </c>
      <c r="B8" s="382" t="s">
        <v>353</v>
      </c>
    </row>
    <row r="9" spans="1:2" x14ac:dyDescent="0.35">
      <c r="A9" s="17">
        <v>6</v>
      </c>
      <c r="B9" s="4" t="s">
        <v>329</v>
      </c>
    </row>
    <row r="10" spans="1:2" x14ac:dyDescent="0.35">
      <c r="A10" s="17">
        <v>7</v>
      </c>
      <c r="B10" s="4" t="s">
        <v>330</v>
      </c>
    </row>
    <row r="11" spans="1:2" x14ac:dyDescent="0.35">
      <c r="A11" s="17">
        <v>8</v>
      </c>
      <c r="B11" s="394" t="s">
        <v>354</v>
      </c>
    </row>
    <row r="12" spans="1:2" x14ac:dyDescent="0.35">
      <c r="A12" s="17">
        <v>9</v>
      </c>
      <c r="B12" s="4" t="s">
        <v>355</v>
      </c>
    </row>
    <row r="17" spans="8:8" x14ac:dyDescent="0.35">
      <c r="H17" s="395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G18"/>
  <sheetViews>
    <sheetView workbookViewId="0">
      <selection activeCell="G6" sqref="G6"/>
    </sheetView>
  </sheetViews>
  <sheetFormatPr defaultRowHeight="14.5" x14ac:dyDescent="0.35"/>
  <cols>
    <col min="2" max="2" width="24.7265625" bestFit="1" customWidth="1"/>
    <col min="3" max="3" width="10.54296875" bestFit="1" customWidth="1"/>
    <col min="4" max="4" width="10" bestFit="1" customWidth="1"/>
  </cols>
  <sheetData>
    <row r="1" spans="2:7" x14ac:dyDescent="0.35">
      <c r="B1" s="6"/>
      <c r="C1" s="6" t="s">
        <v>40</v>
      </c>
      <c r="D1" s="6" t="s">
        <v>41</v>
      </c>
    </row>
    <row r="2" spans="2:7" x14ac:dyDescent="0.35">
      <c r="B2" s="4" t="s">
        <v>44</v>
      </c>
      <c r="C2" s="4">
        <v>215</v>
      </c>
      <c r="D2" s="4">
        <v>25</v>
      </c>
      <c r="E2">
        <f>C2/(C2+D2)</f>
        <v>0.89583333333333337</v>
      </c>
    </row>
    <row r="3" spans="2:7" x14ac:dyDescent="0.35">
      <c r="B3" s="4" t="s">
        <v>42</v>
      </c>
      <c r="C3" s="4">
        <f>80%*C2</f>
        <v>172</v>
      </c>
      <c r="D3" s="4">
        <f>80%*D2</f>
        <v>20</v>
      </c>
      <c r="F3">
        <f>192-112</f>
        <v>80</v>
      </c>
    </row>
    <row r="5" spans="2:7" x14ac:dyDescent="0.35">
      <c r="B5" s="6" t="s">
        <v>43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</row>
    <row r="6" spans="2:7" x14ac:dyDescent="0.35">
      <c r="B6" s="4" t="s">
        <v>18</v>
      </c>
      <c r="C6" s="5">
        <v>0.4</v>
      </c>
      <c r="D6" s="5">
        <v>0.8</v>
      </c>
      <c r="E6" s="5">
        <v>0.85</v>
      </c>
      <c r="F6" s="5">
        <v>0.9</v>
      </c>
      <c r="G6" s="5">
        <v>1</v>
      </c>
    </row>
    <row r="7" spans="2:7" x14ac:dyDescent="0.35">
      <c r="B7" s="4" t="s">
        <v>38</v>
      </c>
      <c r="C7" s="4">
        <f>ROUNDDOWN(C6*$C$3,0)</f>
        <v>68</v>
      </c>
      <c r="D7" s="4">
        <f t="shared" ref="D7:G7" si="0">ROUNDDOWN(D6*$C$3,0)</f>
        <v>137</v>
      </c>
      <c r="E7" s="4">
        <f t="shared" si="0"/>
        <v>146</v>
      </c>
      <c r="F7" s="4">
        <f t="shared" si="0"/>
        <v>154</v>
      </c>
      <c r="G7" s="4">
        <f t="shared" si="0"/>
        <v>172</v>
      </c>
    </row>
    <row r="8" spans="2:7" x14ac:dyDescent="0.35">
      <c r="B8" s="4" t="s">
        <v>39</v>
      </c>
      <c r="C8" s="4">
        <f>ROUNDDOWN(C6*$D$3,0)</f>
        <v>8</v>
      </c>
      <c r="D8" s="4">
        <f t="shared" ref="D8:G8" si="1">ROUNDDOWN(D6*$D$3,0)</f>
        <v>16</v>
      </c>
      <c r="E8" s="4">
        <f t="shared" si="1"/>
        <v>17</v>
      </c>
      <c r="F8" s="4">
        <f t="shared" si="1"/>
        <v>18</v>
      </c>
      <c r="G8" s="4">
        <f t="shared" si="1"/>
        <v>20</v>
      </c>
    </row>
    <row r="9" spans="2:7" x14ac:dyDescent="0.35">
      <c r="C9">
        <f>SUM(C7:C8)</f>
        <v>76</v>
      </c>
      <c r="D9">
        <f t="shared" ref="D9:F9" si="2">SUM(D7:D8)</f>
        <v>153</v>
      </c>
      <c r="E9">
        <f t="shared" si="2"/>
        <v>163</v>
      </c>
      <c r="F9">
        <f t="shared" si="2"/>
        <v>172</v>
      </c>
      <c r="G9">
        <f>SUM(G7:G8)</f>
        <v>192</v>
      </c>
    </row>
    <row r="10" spans="2:7" x14ac:dyDescent="0.35">
      <c r="C10" s="8">
        <f>C9/($C$2+$D$2)</f>
        <v>0.31666666666666665</v>
      </c>
      <c r="D10" s="8">
        <f t="shared" ref="D10:G10" si="3">D9/($C$2+$D$2)</f>
        <v>0.63749999999999996</v>
      </c>
      <c r="E10" s="8">
        <f t="shared" si="3"/>
        <v>0.6791666666666667</v>
      </c>
      <c r="F10" s="8">
        <f t="shared" si="3"/>
        <v>0.71666666666666667</v>
      </c>
      <c r="G10" s="8">
        <f t="shared" si="3"/>
        <v>0.8</v>
      </c>
    </row>
    <row r="11" spans="2:7" x14ac:dyDescent="0.35">
      <c r="B11" t="s">
        <v>45</v>
      </c>
    </row>
    <row r="12" spans="2:7" ht="15" thickBot="1" x14ac:dyDescent="0.4">
      <c r="B12" t="s">
        <v>51</v>
      </c>
      <c r="C12" t="s">
        <v>52</v>
      </c>
    </row>
    <row r="13" spans="2:7" x14ac:dyDescent="0.35">
      <c r="B13" s="10" t="s">
        <v>46</v>
      </c>
      <c r="C13" s="11">
        <f>18+16</f>
        <v>34</v>
      </c>
    </row>
    <row r="14" spans="2:7" x14ac:dyDescent="0.35">
      <c r="B14" s="12" t="s">
        <v>47</v>
      </c>
      <c r="C14" s="4">
        <f>21+23</f>
        <v>44</v>
      </c>
    </row>
    <row r="15" spans="2:7" x14ac:dyDescent="0.35">
      <c r="B15" s="12" t="s">
        <v>48</v>
      </c>
      <c r="C15" s="4">
        <f>49+25+8</f>
        <v>82</v>
      </c>
    </row>
    <row r="16" spans="2:7" x14ac:dyDescent="0.35">
      <c r="B16" s="12" t="s">
        <v>49</v>
      </c>
      <c r="C16" s="4">
        <f>17+6+5</f>
        <v>28</v>
      </c>
    </row>
    <row r="17" spans="2:3" x14ac:dyDescent="0.35">
      <c r="B17" s="12" t="s">
        <v>50</v>
      </c>
      <c r="C17" s="4">
        <f>29+30</f>
        <v>59</v>
      </c>
    </row>
    <row r="18" spans="2:3" ht="15" thickBot="1" x14ac:dyDescent="0.4">
      <c r="B18" s="13" t="s">
        <v>9</v>
      </c>
      <c r="C18" s="14">
        <v>247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C30"/>
  <sheetViews>
    <sheetView showGridLines="0" zoomScale="80" zoomScaleNormal="80" workbookViewId="0">
      <selection activeCell="I14" sqref="I14"/>
    </sheetView>
  </sheetViews>
  <sheetFormatPr defaultRowHeight="14.5" x14ac:dyDescent="0.35"/>
  <cols>
    <col min="1" max="1" width="16.1796875" customWidth="1"/>
    <col min="2" max="13" width="8.54296875" bestFit="1" customWidth="1"/>
    <col min="14" max="14" width="9.54296875" customWidth="1"/>
    <col min="16" max="16" width="19.453125" bestFit="1" customWidth="1"/>
    <col min="29" max="29" width="9.54296875" bestFit="1" customWidth="1"/>
  </cols>
  <sheetData>
    <row r="1" spans="1:29" x14ac:dyDescent="0.35">
      <c r="A1" t="s">
        <v>36</v>
      </c>
      <c r="P1" t="s">
        <v>37</v>
      </c>
    </row>
    <row r="2" spans="1:29" x14ac:dyDescent="0.35">
      <c r="A2" t="s">
        <v>34</v>
      </c>
      <c r="B2">
        <f>'Year Cust'!C7</f>
        <v>68</v>
      </c>
      <c r="P2" t="s">
        <v>34</v>
      </c>
      <c r="Q2">
        <f>'Year Cust'!C8</f>
        <v>8</v>
      </c>
    </row>
    <row r="3" spans="1:29" x14ac:dyDescent="0.35">
      <c r="A3" t="s">
        <v>13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33</v>
      </c>
      <c r="P3" t="s">
        <v>13</v>
      </c>
      <c r="Q3" t="s">
        <v>20</v>
      </c>
      <c r="R3" t="s">
        <v>21</v>
      </c>
      <c r="S3" t="s">
        <v>22</v>
      </c>
      <c r="T3" t="s">
        <v>23</v>
      </c>
      <c r="U3" t="s">
        <v>24</v>
      </c>
      <c r="V3" t="s">
        <v>25</v>
      </c>
      <c r="W3" t="s">
        <v>33</v>
      </c>
    </row>
    <row r="4" spans="1:29" x14ac:dyDescent="0.35">
      <c r="A4" t="s">
        <v>35</v>
      </c>
      <c r="B4" s="8">
        <f>10%</f>
        <v>0.1</v>
      </c>
      <c r="C4" s="8">
        <v>0.2</v>
      </c>
      <c r="D4" s="8">
        <v>0.4</v>
      </c>
      <c r="E4" s="8">
        <v>0.6</v>
      </c>
      <c r="F4" s="8">
        <v>0.8</v>
      </c>
      <c r="G4" s="8">
        <v>1</v>
      </c>
      <c r="I4" s="8"/>
      <c r="J4" s="8"/>
      <c r="K4" s="8"/>
      <c r="L4" s="8"/>
      <c r="M4" s="8"/>
      <c r="P4" t="s">
        <v>35</v>
      </c>
      <c r="Q4" s="8">
        <f>10%</f>
        <v>0.1</v>
      </c>
      <c r="R4" s="8">
        <v>0.2</v>
      </c>
      <c r="S4" s="8">
        <v>0.4</v>
      </c>
      <c r="T4" s="8">
        <v>0.6</v>
      </c>
      <c r="U4" s="8">
        <v>0.8</v>
      </c>
      <c r="V4" s="8">
        <v>1</v>
      </c>
      <c r="X4" s="8"/>
      <c r="Y4" s="8"/>
      <c r="Z4" s="8"/>
      <c r="AA4" s="8"/>
      <c r="AB4" s="8"/>
    </row>
    <row r="5" spans="1:29" x14ac:dyDescent="0.35">
      <c r="A5" t="s">
        <v>19</v>
      </c>
      <c r="B5" s="9">
        <f>$B$2*B4</f>
        <v>6.8000000000000007</v>
      </c>
      <c r="C5" s="9">
        <f t="shared" ref="C5:G5" si="0">$B$2*C4</f>
        <v>13.600000000000001</v>
      </c>
      <c r="D5" s="9">
        <f t="shared" si="0"/>
        <v>27.200000000000003</v>
      </c>
      <c r="E5" s="9">
        <f t="shared" si="0"/>
        <v>40.799999999999997</v>
      </c>
      <c r="F5" s="9">
        <f t="shared" si="0"/>
        <v>54.400000000000006</v>
      </c>
      <c r="G5" s="9">
        <f t="shared" si="0"/>
        <v>68</v>
      </c>
      <c r="I5" s="9"/>
      <c r="J5" s="9"/>
      <c r="K5" s="9"/>
      <c r="L5" s="9"/>
      <c r="M5" s="9"/>
      <c r="P5" t="s">
        <v>19</v>
      </c>
      <c r="Q5" s="9">
        <f>$Q$2*Q4</f>
        <v>0.8</v>
      </c>
      <c r="R5" s="9">
        <f t="shared" ref="R5:V5" si="1">$Q$2*R4</f>
        <v>1.6</v>
      </c>
      <c r="S5" s="9">
        <f t="shared" si="1"/>
        <v>3.2</v>
      </c>
      <c r="T5" s="9">
        <f t="shared" si="1"/>
        <v>4.8</v>
      </c>
      <c r="U5" s="9">
        <f t="shared" si="1"/>
        <v>6.4</v>
      </c>
      <c r="V5" s="9">
        <f t="shared" si="1"/>
        <v>8</v>
      </c>
      <c r="X5" s="9"/>
      <c r="Y5" s="9"/>
      <c r="Z5" s="9"/>
      <c r="AA5" s="9"/>
      <c r="AB5" s="9"/>
    </row>
    <row r="6" spans="1:29" x14ac:dyDescent="0.35">
      <c r="A6" t="s">
        <v>32</v>
      </c>
      <c r="B6" s="7" t="e">
        <f>B5*IRR!#REF!/1000</f>
        <v>#REF!</v>
      </c>
      <c r="C6" s="7" t="e">
        <f>C5*IRR!#REF!/1000</f>
        <v>#REF!</v>
      </c>
      <c r="D6" s="7" t="e">
        <f>D5*IRR!#REF!/1000</f>
        <v>#REF!</v>
      </c>
      <c r="E6" s="7" t="e">
        <f>E5*IRR!#REF!/1000</f>
        <v>#REF!</v>
      </c>
      <c r="F6" s="7" t="e">
        <f>F5*IRR!#REF!/1000</f>
        <v>#REF!</v>
      </c>
      <c r="G6" s="7" t="e">
        <f>G5*IRR!#REF!/1000</f>
        <v>#REF!</v>
      </c>
      <c r="H6" s="15" t="e">
        <f>SUM(B6:G6)</f>
        <v>#REF!</v>
      </c>
      <c r="I6" s="7"/>
      <c r="J6" s="7"/>
      <c r="K6" s="7"/>
      <c r="L6" s="7"/>
      <c r="M6" s="7"/>
      <c r="P6" t="s">
        <v>32</v>
      </c>
      <c r="Q6" s="7" t="e">
        <f>Q5*IRR!#REF!/1000</f>
        <v>#REF!</v>
      </c>
      <c r="R6" s="7" t="e">
        <f>R5*IRR!#REF!/1000</f>
        <v>#REF!</v>
      </c>
      <c r="S6" s="7" t="e">
        <f>S5*IRR!#REF!/1000</f>
        <v>#REF!</v>
      </c>
      <c r="T6" s="7" t="e">
        <f>T5*IRR!#REF!/1000</f>
        <v>#REF!</v>
      </c>
      <c r="U6" s="7" t="e">
        <f>U5*IRR!#REF!/1000</f>
        <v>#REF!</v>
      </c>
      <c r="V6" s="7" t="e">
        <f>V5*IRR!#REF!/1000</f>
        <v>#REF!</v>
      </c>
      <c r="W6" s="15" t="e">
        <f>SUM(Q6:V6)</f>
        <v>#REF!</v>
      </c>
      <c r="X6" s="7"/>
      <c r="Y6" s="7"/>
      <c r="Z6" s="7"/>
      <c r="AA6" s="7"/>
      <c r="AB6" s="7"/>
    </row>
    <row r="7" spans="1:29" x14ac:dyDescent="0.35">
      <c r="L7" s="7"/>
      <c r="M7" s="8"/>
    </row>
    <row r="8" spans="1:29" x14ac:dyDescent="0.35">
      <c r="A8" t="s">
        <v>34</v>
      </c>
      <c r="B8">
        <f>'Year Cust'!D7</f>
        <v>137</v>
      </c>
      <c r="P8" t="s">
        <v>34</v>
      </c>
      <c r="Q8">
        <f>'Year Cust'!D8</f>
        <v>16</v>
      </c>
    </row>
    <row r="9" spans="1:29" x14ac:dyDescent="0.35">
      <c r="A9" t="s">
        <v>14</v>
      </c>
      <c r="B9" t="s">
        <v>20</v>
      </c>
      <c r="C9" t="s">
        <v>21</v>
      </c>
      <c r="D9" t="s">
        <v>22</v>
      </c>
      <c r="E9" t="s">
        <v>23</v>
      </c>
      <c r="F9" t="s">
        <v>24</v>
      </c>
      <c r="G9" t="s">
        <v>25</v>
      </c>
      <c r="H9" t="s">
        <v>26</v>
      </c>
      <c r="I9" t="s">
        <v>27</v>
      </c>
      <c r="J9" t="s">
        <v>28</v>
      </c>
      <c r="K9" t="s">
        <v>29</v>
      </c>
      <c r="L9" t="s">
        <v>30</v>
      </c>
      <c r="M9" t="s">
        <v>31</v>
      </c>
      <c r="N9" t="s">
        <v>33</v>
      </c>
      <c r="P9" t="s">
        <v>14</v>
      </c>
      <c r="Q9" t="s">
        <v>20</v>
      </c>
      <c r="R9" t="s">
        <v>21</v>
      </c>
      <c r="S9" t="s">
        <v>22</v>
      </c>
      <c r="T9" t="s">
        <v>23</v>
      </c>
      <c r="U9" t="s">
        <v>24</v>
      </c>
      <c r="V9" t="s">
        <v>25</v>
      </c>
      <c r="W9" t="s">
        <v>26</v>
      </c>
      <c r="X9" t="s">
        <v>27</v>
      </c>
      <c r="Y9" t="s">
        <v>28</v>
      </c>
      <c r="Z9" t="s">
        <v>29</v>
      </c>
      <c r="AA9" t="s">
        <v>30</v>
      </c>
      <c r="AB9" t="s">
        <v>31</v>
      </c>
      <c r="AC9" t="s">
        <v>33</v>
      </c>
    </row>
    <row r="10" spans="1:29" x14ac:dyDescent="0.35">
      <c r="A10" t="s">
        <v>35</v>
      </c>
      <c r="B10" s="8">
        <f>10%</f>
        <v>0.1</v>
      </c>
      <c r="C10" s="8">
        <v>0.12</v>
      </c>
      <c r="D10" s="8">
        <v>0.15</v>
      </c>
      <c r="E10" s="8">
        <v>0.17</v>
      </c>
      <c r="F10" s="8">
        <v>0.18</v>
      </c>
      <c r="G10" s="8">
        <v>0.2</v>
      </c>
      <c r="H10" s="8">
        <v>0.25</v>
      </c>
      <c r="I10" s="8">
        <v>0.3</v>
      </c>
      <c r="J10" s="8">
        <v>0.45</v>
      </c>
      <c r="K10" s="8">
        <v>0.65</v>
      </c>
      <c r="L10" s="8">
        <v>0.85</v>
      </c>
      <c r="M10" s="8">
        <v>1</v>
      </c>
      <c r="P10" t="s">
        <v>35</v>
      </c>
      <c r="Q10" s="8">
        <f>10%</f>
        <v>0.1</v>
      </c>
      <c r="R10" s="8">
        <v>0.12</v>
      </c>
      <c r="S10" s="8">
        <v>0.15</v>
      </c>
      <c r="T10" s="8">
        <v>0.17</v>
      </c>
      <c r="U10" s="8">
        <v>0.18</v>
      </c>
      <c r="V10" s="8">
        <v>0.2</v>
      </c>
      <c r="W10" s="8">
        <v>0.25</v>
      </c>
      <c r="X10" s="8">
        <v>0.3</v>
      </c>
      <c r="Y10" s="8">
        <v>0.45</v>
      </c>
      <c r="Z10" s="8">
        <v>0.65</v>
      </c>
      <c r="AA10" s="8">
        <v>0.85</v>
      </c>
      <c r="AB10" s="8">
        <v>1</v>
      </c>
    </row>
    <row r="11" spans="1:29" x14ac:dyDescent="0.35">
      <c r="A11" t="s">
        <v>19</v>
      </c>
      <c r="B11" s="9">
        <f>B10*($B$8-$G$5)+$G$5</f>
        <v>74.900000000000006</v>
      </c>
      <c r="C11" s="9">
        <f t="shared" ref="C11:M11" si="2">C10*($B$8-$G$5)+$G$5</f>
        <v>76.28</v>
      </c>
      <c r="D11" s="9">
        <f t="shared" si="2"/>
        <v>78.349999999999994</v>
      </c>
      <c r="E11" s="9">
        <f t="shared" si="2"/>
        <v>79.73</v>
      </c>
      <c r="F11" s="9">
        <f t="shared" si="2"/>
        <v>80.42</v>
      </c>
      <c r="G11" s="9">
        <f t="shared" si="2"/>
        <v>81.8</v>
      </c>
      <c r="H11" s="9">
        <f t="shared" si="2"/>
        <v>85.25</v>
      </c>
      <c r="I11" s="9">
        <f t="shared" si="2"/>
        <v>88.7</v>
      </c>
      <c r="J11" s="9">
        <f t="shared" si="2"/>
        <v>99.05</v>
      </c>
      <c r="K11" s="9">
        <f t="shared" si="2"/>
        <v>112.85</v>
      </c>
      <c r="L11" s="9">
        <f t="shared" si="2"/>
        <v>126.65</v>
      </c>
      <c r="M11" s="9">
        <f t="shared" si="2"/>
        <v>137</v>
      </c>
      <c r="P11" t="s">
        <v>19</v>
      </c>
      <c r="Q11" s="9">
        <f>Q10*($Q$8-$V$5)+$V$5</f>
        <v>8.8000000000000007</v>
      </c>
      <c r="R11" s="9">
        <f t="shared" ref="R11:AB11" si="3">R10*($Q$8-$V$5)+$V$5</f>
        <v>8.9600000000000009</v>
      </c>
      <c r="S11" s="9">
        <f t="shared" si="3"/>
        <v>9.1999999999999993</v>
      </c>
      <c r="T11" s="9">
        <f t="shared" si="3"/>
        <v>9.36</v>
      </c>
      <c r="U11" s="9">
        <f t="shared" si="3"/>
        <v>9.44</v>
      </c>
      <c r="V11" s="9">
        <f t="shared" si="3"/>
        <v>9.6</v>
      </c>
      <c r="W11" s="9">
        <f t="shared" si="3"/>
        <v>10</v>
      </c>
      <c r="X11" s="9">
        <f t="shared" si="3"/>
        <v>10.4</v>
      </c>
      <c r="Y11" s="9">
        <f t="shared" si="3"/>
        <v>11.6</v>
      </c>
      <c r="Z11" s="9">
        <f t="shared" si="3"/>
        <v>13.2</v>
      </c>
      <c r="AA11" s="9">
        <f t="shared" si="3"/>
        <v>14.8</v>
      </c>
      <c r="AB11" s="9">
        <f t="shared" si="3"/>
        <v>16</v>
      </c>
    </row>
    <row r="12" spans="1:29" x14ac:dyDescent="0.35">
      <c r="A12" t="s">
        <v>32</v>
      </c>
      <c r="B12" s="7" t="e">
        <f>B11*IRR!#REF!/1000</f>
        <v>#REF!</v>
      </c>
      <c r="C12" s="7" t="e">
        <f>C11*IRR!#REF!/1000</f>
        <v>#REF!</v>
      </c>
      <c r="D12" s="7" t="e">
        <f>D11*IRR!#REF!/1000</f>
        <v>#REF!</v>
      </c>
      <c r="E12" s="7" t="e">
        <f>E11*IRR!#REF!/1000</f>
        <v>#REF!</v>
      </c>
      <c r="F12" s="7" t="e">
        <f>F11*IRR!#REF!/1000</f>
        <v>#REF!</v>
      </c>
      <c r="G12" s="7" t="e">
        <f>G11*IRR!#REF!/1000</f>
        <v>#REF!</v>
      </c>
      <c r="H12" s="7" t="e">
        <f>H11*IRR!#REF!/1000</f>
        <v>#REF!</v>
      </c>
      <c r="I12" s="7" t="e">
        <f>I11*IRR!#REF!/1000</f>
        <v>#REF!</v>
      </c>
      <c r="J12" s="7" t="e">
        <f>J11*IRR!#REF!/1000</f>
        <v>#REF!</v>
      </c>
      <c r="K12" s="7" t="e">
        <f>K11*IRR!#REF!/1000</f>
        <v>#REF!</v>
      </c>
      <c r="L12" s="7" t="e">
        <f>L11*IRR!#REF!/1000</f>
        <v>#REF!</v>
      </c>
      <c r="M12" s="7" t="e">
        <f>M11*IRR!#REF!/1000</f>
        <v>#REF!</v>
      </c>
      <c r="N12" s="15" t="e">
        <f>SUM(B12:M12)</f>
        <v>#REF!</v>
      </c>
      <c r="P12" t="s">
        <v>32</v>
      </c>
      <c r="Q12" s="7" t="e">
        <f>Q11*IRR!#REF!/1000</f>
        <v>#REF!</v>
      </c>
      <c r="R12" s="7" t="e">
        <f>R11*IRR!#REF!/1000</f>
        <v>#REF!</v>
      </c>
      <c r="S12" s="7" t="e">
        <f>S11*IRR!#REF!/1000</f>
        <v>#REF!</v>
      </c>
      <c r="T12" s="7" t="e">
        <f>T11*IRR!#REF!/1000</f>
        <v>#REF!</v>
      </c>
      <c r="U12" s="7" t="e">
        <f>U11*IRR!#REF!/1000</f>
        <v>#REF!</v>
      </c>
      <c r="V12" s="7" t="e">
        <f>V11*IRR!#REF!/1000</f>
        <v>#REF!</v>
      </c>
      <c r="W12" s="7" t="e">
        <f>W11*IRR!#REF!/1000</f>
        <v>#REF!</v>
      </c>
      <c r="X12" s="7" t="e">
        <f>X11*IRR!#REF!/1000</f>
        <v>#REF!</v>
      </c>
      <c r="Y12" s="7" t="e">
        <f>Y11*IRR!#REF!/1000</f>
        <v>#REF!</v>
      </c>
      <c r="Z12" s="7" t="e">
        <f>Z11*IRR!#REF!/1000</f>
        <v>#REF!</v>
      </c>
      <c r="AA12" s="7" t="e">
        <f>AA11*IRR!#REF!/1000</f>
        <v>#REF!</v>
      </c>
      <c r="AB12" s="7" t="e">
        <f>AB11*IRR!#REF!/1000</f>
        <v>#REF!</v>
      </c>
      <c r="AC12" s="15" t="e">
        <f>SUM(Q12:AB12)</f>
        <v>#REF!</v>
      </c>
    </row>
    <row r="13" spans="1:29" x14ac:dyDescent="0.35">
      <c r="M13" s="9"/>
    </row>
    <row r="14" spans="1:29" x14ac:dyDescent="0.35">
      <c r="A14" t="s">
        <v>34</v>
      </c>
      <c r="B14">
        <f>'Year Cust'!E7</f>
        <v>146</v>
      </c>
      <c r="P14" t="s">
        <v>34</v>
      </c>
      <c r="Q14">
        <f>'Year Cust'!E8</f>
        <v>17</v>
      </c>
    </row>
    <row r="15" spans="1:29" x14ac:dyDescent="0.35">
      <c r="A15" t="s">
        <v>15</v>
      </c>
      <c r="B15" t="s">
        <v>20</v>
      </c>
      <c r="C15" t="s">
        <v>21</v>
      </c>
      <c r="D15" t="s">
        <v>22</v>
      </c>
      <c r="E15" t="s">
        <v>23</v>
      </c>
      <c r="F15" t="s">
        <v>24</v>
      </c>
      <c r="G15" t="s">
        <v>25</v>
      </c>
      <c r="H15" t="s">
        <v>26</v>
      </c>
      <c r="I15" t="s">
        <v>27</v>
      </c>
      <c r="J15" t="s">
        <v>28</v>
      </c>
      <c r="K15" t="s">
        <v>29</v>
      </c>
      <c r="L15" t="s">
        <v>30</v>
      </c>
      <c r="M15" t="s">
        <v>31</v>
      </c>
      <c r="N15" t="s">
        <v>33</v>
      </c>
      <c r="P15" t="s">
        <v>15</v>
      </c>
      <c r="Q15" t="s">
        <v>20</v>
      </c>
      <c r="R15" t="s">
        <v>21</v>
      </c>
      <c r="S15" t="s">
        <v>22</v>
      </c>
      <c r="T15" t="s">
        <v>23</v>
      </c>
      <c r="U15" t="s">
        <v>24</v>
      </c>
      <c r="V15" t="s">
        <v>25</v>
      </c>
      <c r="W15" t="s">
        <v>26</v>
      </c>
      <c r="X15" t="s">
        <v>27</v>
      </c>
      <c r="Y15" t="s">
        <v>28</v>
      </c>
      <c r="Z15" t="s">
        <v>29</v>
      </c>
      <c r="AA15" t="s">
        <v>30</v>
      </c>
      <c r="AB15" t="s">
        <v>31</v>
      </c>
      <c r="AC15" t="s">
        <v>33</v>
      </c>
    </row>
    <row r="16" spans="1:29" x14ac:dyDescent="0.35">
      <c r="A16" t="s">
        <v>35</v>
      </c>
      <c r="B16" s="8">
        <f>10%</f>
        <v>0.1</v>
      </c>
      <c r="C16" s="8">
        <v>0.12</v>
      </c>
      <c r="D16" s="8">
        <v>0.15</v>
      </c>
      <c r="E16" s="8">
        <v>0.17</v>
      </c>
      <c r="F16" s="8">
        <v>0.18</v>
      </c>
      <c r="G16" s="8">
        <v>0.2</v>
      </c>
      <c r="H16" s="8">
        <v>0.25</v>
      </c>
      <c r="I16" s="8">
        <v>0.3</v>
      </c>
      <c r="J16" s="8">
        <v>0.45</v>
      </c>
      <c r="K16" s="8">
        <v>0.65</v>
      </c>
      <c r="L16" s="8">
        <v>0.85</v>
      </c>
      <c r="M16" s="8">
        <v>1</v>
      </c>
      <c r="P16" t="s">
        <v>35</v>
      </c>
      <c r="Q16" s="8">
        <f>10%</f>
        <v>0.1</v>
      </c>
      <c r="R16" s="8">
        <v>0.12</v>
      </c>
      <c r="S16" s="8">
        <v>0.15</v>
      </c>
      <c r="T16" s="8">
        <v>0.17</v>
      </c>
      <c r="U16" s="8">
        <v>0.18</v>
      </c>
      <c r="V16" s="8">
        <v>0.2</v>
      </c>
      <c r="W16" s="8">
        <v>0.25</v>
      </c>
      <c r="X16" s="8">
        <v>0.3</v>
      </c>
      <c r="Y16" s="8">
        <v>0.45</v>
      </c>
      <c r="Z16" s="8">
        <v>0.65</v>
      </c>
      <c r="AA16" s="8">
        <v>0.85</v>
      </c>
      <c r="AB16" s="8">
        <v>1</v>
      </c>
    </row>
    <row r="17" spans="1:29" x14ac:dyDescent="0.35">
      <c r="A17" t="s">
        <v>19</v>
      </c>
      <c r="B17" s="9">
        <f>B16*($B$14-$M$11)+$M$11</f>
        <v>137.9</v>
      </c>
      <c r="C17" s="9">
        <f t="shared" ref="C17:M17" si="4">C16*($B$14-$M$11)+$M$11</f>
        <v>138.08000000000001</v>
      </c>
      <c r="D17" s="9">
        <f t="shared" si="4"/>
        <v>138.35</v>
      </c>
      <c r="E17" s="9">
        <f t="shared" si="4"/>
        <v>138.53</v>
      </c>
      <c r="F17" s="9">
        <f t="shared" si="4"/>
        <v>138.62</v>
      </c>
      <c r="G17" s="9">
        <f t="shared" si="4"/>
        <v>138.80000000000001</v>
      </c>
      <c r="H17" s="9">
        <f t="shared" si="4"/>
        <v>139.25</v>
      </c>
      <c r="I17" s="9">
        <f t="shared" si="4"/>
        <v>139.69999999999999</v>
      </c>
      <c r="J17" s="9">
        <f t="shared" si="4"/>
        <v>141.05000000000001</v>
      </c>
      <c r="K17" s="9">
        <f t="shared" si="4"/>
        <v>142.85</v>
      </c>
      <c r="L17" s="9">
        <f t="shared" si="4"/>
        <v>144.65</v>
      </c>
      <c r="M17" s="9">
        <f t="shared" si="4"/>
        <v>146</v>
      </c>
      <c r="P17" t="s">
        <v>19</v>
      </c>
      <c r="Q17" s="9">
        <f>Q16*($Q$14-$AB$11)+$AB$11</f>
        <v>16.100000000000001</v>
      </c>
      <c r="R17" s="9">
        <f t="shared" ref="R17:AB17" si="5">R16*($Q$14-$AB$11)+$AB$11</f>
        <v>16.12</v>
      </c>
      <c r="S17" s="9">
        <f t="shared" si="5"/>
        <v>16.149999999999999</v>
      </c>
      <c r="T17" s="9">
        <f t="shared" si="5"/>
        <v>16.170000000000002</v>
      </c>
      <c r="U17" s="9">
        <f t="shared" si="5"/>
        <v>16.18</v>
      </c>
      <c r="V17" s="9">
        <f t="shared" si="5"/>
        <v>16.2</v>
      </c>
      <c r="W17" s="9">
        <f>W16*($Q$14-$AB$11)+$AB$11</f>
        <v>16.25</v>
      </c>
      <c r="X17" s="9">
        <f t="shared" si="5"/>
        <v>16.3</v>
      </c>
      <c r="Y17" s="9">
        <f t="shared" si="5"/>
        <v>16.45</v>
      </c>
      <c r="Z17" s="9">
        <f t="shared" si="5"/>
        <v>16.649999999999999</v>
      </c>
      <c r="AA17" s="9">
        <f t="shared" si="5"/>
        <v>16.850000000000001</v>
      </c>
      <c r="AB17" s="9">
        <f t="shared" si="5"/>
        <v>17</v>
      </c>
    </row>
    <row r="18" spans="1:29" x14ac:dyDescent="0.35">
      <c r="A18" t="s">
        <v>32</v>
      </c>
      <c r="B18" s="7" t="e">
        <f>B17*IRR!#REF!/1000</f>
        <v>#REF!</v>
      </c>
      <c r="C18" s="7" t="e">
        <f>C17*IRR!#REF!/1000</f>
        <v>#REF!</v>
      </c>
      <c r="D18" s="7" t="e">
        <f>D17*IRR!#REF!/1000</f>
        <v>#REF!</v>
      </c>
      <c r="E18" s="7" t="e">
        <f>E17*IRR!#REF!/1000</f>
        <v>#REF!</v>
      </c>
      <c r="F18" s="7" t="e">
        <f>F17*IRR!#REF!/1000</f>
        <v>#REF!</v>
      </c>
      <c r="G18" s="7" t="e">
        <f>G17*IRR!#REF!/1000</f>
        <v>#REF!</v>
      </c>
      <c r="H18" s="7" t="e">
        <f>H17*IRR!#REF!/1000</f>
        <v>#REF!</v>
      </c>
      <c r="I18" s="7" t="e">
        <f>I17*IRR!#REF!/1000</f>
        <v>#REF!</v>
      </c>
      <c r="J18" s="7" t="e">
        <f>J17*IRR!#REF!/1000</f>
        <v>#REF!</v>
      </c>
      <c r="K18" s="7" t="e">
        <f>K17*IRR!#REF!/1000</f>
        <v>#REF!</v>
      </c>
      <c r="L18" s="7" t="e">
        <f>L17*IRR!#REF!/1000</f>
        <v>#REF!</v>
      </c>
      <c r="M18" s="7" t="e">
        <f>M17*IRR!#REF!/1000</f>
        <v>#REF!</v>
      </c>
      <c r="N18" s="15" t="e">
        <f>SUM(B18:M18)</f>
        <v>#REF!</v>
      </c>
      <c r="P18" t="s">
        <v>32</v>
      </c>
      <c r="Q18" s="7" t="e">
        <f>Q17*IRR!#REF!/1000</f>
        <v>#REF!</v>
      </c>
      <c r="R18" s="7" t="e">
        <f>R17*IRR!#REF!/1000</f>
        <v>#REF!</v>
      </c>
      <c r="S18" s="7" t="e">
        <f>S17*IRR!#REF!/1000</f>
        <v>#REF!</v>
      </c>
      <c r="T18" s="7" t="e">
        <f>T17*IRR!#REF!/1000</f>
        <v>#REF!</v>
      </c>
      <c r="U18" s="7" t="e">
        <f>U17*IRR!#REF!/1000</f>
        <v>#REF!</v>
      </c>
      <c r="V18" s="7" t="e">
        <f>V17*IRR!#REF!/1000</f>
        <v>#REF!</v>
      </c>
      <c r="W18" s="7" t="e">
        <f>W17*IRR!#REF!/1000</f>
        <v>#REF!</v>
      </c>
      <c r="X18" s="7" t="e">
        <f>X17*IRR!#REF!/1000</f>
        <v>#REF!</v>
      </c>
      <c r="Y18" s="7" t="e">
        <f>Y17*IRR!#REF!/1000</f>
        <v>#REF!</v>
      </c>
      <c r="Z18" s="7" t="e">
        <f>Z17*IRR!#REF!/1000</f>
        <v>#REF!</v>
      </c>
      <c r="AA18" s="7" t="e">
        <f>AA17*IRR!#REF!/1000</f>
        <v>#REF!</v>
      </c>
      <c r="AB18" s="7" t="e">
        <f>AB17*IRR!#REF!/1000</f>
        <v>#REF!</v>
      </c>
      <c r="AC18" s="15" t="e">
        <f>SUM(Q18:AB18)</f>
        <v>#REF!</v>
      </c>
    </row>
    <row r="19" spans="1:29" x14ac:dyDescent="0.35">
      <c r="M19" s="9"/>
    </row>
    <row r="20" spans="1:29" x14ac:dyDescent="0.35">
      <c r="A20" t="s">
        <v>34</v>
      </c>
      <c r="B20">
        <f>'Year Cust'!F7</f>
        <v>154</v>
      </c>
      <c r="P20" t="s">
        <v>34</v>
      </c>
      <c r="Q20">
        <f>'Year Cust'!F8</f>
        <v>18</v>
      </c>
    </row>
    <row r="21" spans="1:29" x14ac:dyDescent="0.35">
      <c r="A21" t="s">
        <v>16</v>
      </c>
      <c r="B21" t="s">
        <v>20</v>
      </c>
      <c r="C21" t="s">
        <v>21</v>
      </c>
      <c r="D21" t="s">
        <v>22</v>
      </c>
      <c r="E21" t="s">
        <v>23</v>
      </c>
      <c r="F21" t="s">
        <v>24</v>
      </c>
      <c r="G21" t="s">
        <v>25</v>
      </c>
      <c r="H21" t="s">
        <v>26</v>
      </c>
      <c r="I21" t="s">
        <v>27</v>
      </c>
      <c r="J21" t="s">
        <v>28</v>
      </c>
      <c r="K21" t="s">
        <v>29</v>
      </c>
      <c r="L21" t="s">
        <v>30</v>
      </c>
      <c r="M21" t="s">
        <v>31</v>
      </c>
      <c r="N21" t="s">
        <v>33</v>
      </c>
      <c r="P21" t="s">
        <v>16</v>
      </c>
      <c r="Q21" t="s">
        <v>20</v>
      </c>
      <c r="R21" t="s">
        <v>21</v>
      </c>
      <c r="S21" t="s">
        <v>22</v>
      </c>
      <c r="T21" t="s">
        <v>23</v>
      </c>
      <c r="U21" t="s">
        <v>24</v>
      </c>
      <c r="V21" t="s">
        <v>25</v>
      </c>
      <c r="W21" t="s">
        <v>26</v>
      </c>
      <c r="X21" t="s">
        <v>27</v>
      </c>
      <c r="Y21" t="s">
        <v>28</v>
      </c>
      <c r="Z21" t="s">
        <v>29</v>
      </c>
      <c r="AA21" t="s">
        <v>30</v>
      </c>
      <c r="AB21" t="s">
        <v>31</v>
      </c>
      <c r="AC21" t="s">
        <v>33</v>
      </c>
    </row>
    <row r="22" spans="1:29" x14ac:dyDescent="0.35">
      <c r="A22" t="s">
        <v>35</v>
      </c>
      <c r="B22" s="8">
        <f>10%</f>
        <v>0.1</v>
      </c>
      <c r="C22" s="8">
        <v>0.12</v>
      </c>
      <c r="D22" s="8">
        <v>0.15</v>
      </c>
      <c r="E22" s="8">
        <v>0.17</v>
      </c>
      <c r="F22" s="8">
        <v>0.18</v>
      </c>
      <c r="G22" s="8">
        <v>0.2</v>
      </c>
      <c r="H22" s="8">
        <v>0.25</v>
      </c>
      <c r="I22" s="8">
        <v>0.3</v>
      </c>
      <c r="J22" s="8">
        <v>0.45</v>
      </c>
      <c r="K22" s="8">
        <v>0.65</v>
      </c>
      <c r="L22" s="8">
        <v>0.85</v>
      </c>
      <c r="M22" s="8">
        <v>1</v>
      </c>
      <c r="P22" t="s">
        <v>35</v>
      </c>
      <c r="Q22" s="8">
        <f>10%</f>
        <v>0.1</v>
      </c>
      <c r="R22" s="8">
        <v>0.12</v>
      </c>
      <c r="S22" s="8">
        <v>0.15</v>
      </c>
      <c r="T22" s="8">
        <v>0.17</v>
      </c>
      <c r="U22" s="8">
        <v>0.18</v>
      </c>
      <c r="V22" s="8">
        <v>0.2</v>
      </c>
      <c r="W22" s="8">
        <v>0.25</v>
      </c>
      <c r="X22" s="8">
        <v>0.3</v>
      </c>
      <c r="Y22" s="8">
        <v>0.45</v>
      </c>
      <c r="Z22" s="8">
        <v>0.65</v>
      </c>
      <c r="AA22" s="8">
        <v>0.85</v>
      </c>
      <c r="AB22" s="8">
        <v>1</v>
      </c>
    </row>
    <row r="23" spans="1:29" x14ac:dyDescent="0.35">
      <c r="A23" t="s">
        <v>19</v>
      </c>
      <c r="B23" s="9">
        <f>B22*($B$20-$M$17)+$M$17</f>
        <v>146.80000000000001</v>
      </c>
      <c r="C23" s="9">
        <f t="shared" ref="C23:M23" si="6">C22*($B$20-$M$17)+$M$17</f>
        <v>146.96</v>
      </c>
      <c r="D23" s="9">
        <f t="shared" si="6"/>
        <v>147.19999999999999</v>
      </c>
      <c r="E23" s="9">
        <f t="shared" si="6"/>
        <v>147.36000000000001</v>
      </c>
      <c r="F23" s="9">
        <f t="shared" si="6"/>
        <v>147.44</v>
      </c>
      <c r="G23" s="9">
        <f t="shared" si="6"/>
        <v>147.6</v>
      </c>
      <c r="H23" s="9">
        <f t="shared" si="6"/>
        <v>148</v>
      </c>
      <c r="I23" s="9">
        <f t="shared" si="6"/>
        <v>148.4</v>
      </c>
      <c r="J23" s="9">
        <f t="shared" si="6"/>
        <v>149.6</v>
      </c>
      <c r="K23" s="9">
        <f t="shared" si="6"/>
        <v>151.19999999999999</v>
      </c>
      <c r="L23" s="9">
        <f t="shared" si="6"/>
        <v>152.80000000000001</v>
      </c>
      <c r="M23" s="9">
        <f t="shared" si="6"/>
        <v>154</v>
      </c>
      <c r="P23" t="s">
        <v>19</v>
      </c>
      <c r="Q23" s="9">
        <f>Q22*($Q$20-$AB$17)+$AB$17</f>
        <v>17.100000000000001</v>
      </c>
      <c r="R23" s="9">
        <f t="shared" ref="R23:AB23" si="7">R22*($Q$20-$AB$17)+$AB$17</f>
        <v>17.12</v>
      </c>
      <c r="S23" s="9">
        <f t="shared" si="7"/>
        <v>17.149999999999999</v>
      </c>
      <c r="T23" s="9">
        <f t="shared" si="7"/>
        <v>17.170000000000002</v>
      </c>
      <c r="U23" s="9">
        <f t="shared" si="7"/>
        <v>17.18</v>
      </c>
      <c r="V23" s="9">
        <f t="shared" si="7"/>
        <v>17.2</v>
      </c>
      <c r="W23" s="9">
        <f t="shared" si="7"/>
        <v>17.25</v>
      </c>
      <c r="X23" s="9">
        <f t="shared" si="7"/>
        <v>17.3</v>
      </c>
      <c r="Y23" s="9">
        <f t="shared" si="7"/>
        <v>17.45</v>
      </c>
      <c r="Z23" s="9">
        <f t="shared" si="7"/>
        <v>17.649999999999999</v>
      </c>
      <c r="AA23" s="9">
        <f t="shared" si="7"/>
        <v>17.850000000000001</v>
      </c>
      <c r="AB23" s="9">
        <f t="shared" si="7"/>
        <v>18</v>
      </c>
    </row>
    <row r="24" spans="1:29" x14ac:dyDescent="0.35">
      <c r="A24" t="s">
        <v>32</v>
      </c>
      <c r="B24" s="7" t="e">
        <f>B23*IRR!#REF!/1000</f>
        <v>#REF!</v>
      </c>
      <c r="C24" s="7" t="e">
        <f>C23*IRR!#REF!/1000</f>
        <v>#REF!</v>
      </c>
      <c r="D24" s="7" t="e">
        <f>D23*IRR!#REF!/1000</f>
        <v>#REF!</v>
      </c>
      <c r="E24" s="7" t="e">
        <f>E23*IRR!#REF!/1000</f>
        <v>#REF!</v>
      </c>
      <c r="F24" s="7" t="e">
        <f>F23*IRR!#REF!/1000</f>
        <v>#REF!</v>
      </c>
      <c r="G24" s="7" t="e">
        <f>G23*IRR!#REF!/1000</f>
        <v>#REF!</v>
      </c>
      <c r="H24" s="7" t="e">
        <f>H23*IRR!#REF!/1000</f>
        <v>#REF!</v>
      </c>
      <c r="I24" s="7" t="e">
        <f>I23*IRR!#REF!/1000</f>
        <v>#REF!</v>
      </c>
      <c r="J24" s="7" t="e">
        <f>J23*IRR!#REF!/1000</f>
        <v>#REF!</v>
      </c>
      <c r="K24" s="7" t="e">
        <f>K23*IRR!#REF!/1000</f>
        <v>#REF!</v>
      </c>
      <c r="L24" s="7" t="e">
        <f>L23*IRR!#REF!/1000</f>
        <v>#REF!</v>
      </c>
      <c r="M24" s="7" t="e">
        <f>M23*IRR!#REF!/1000</f>
        <v>#REF!</v>
      </c>
      <c r="N24" s="15" t="e">
        <f>SUM(B24:M24)</f>
        <v>#REF!</v>
      </c>
      <c r="P24" t="s">
        <v>32</v>
      </c>
      <c r="Q24" s="7" t="e">
        <f>Q23*IRR!#REF!/1000</f>
        <v>#REF!</v>
      </c>
      <c r="R24" s="7" t="e">
        <f>R23*IRR!#REF!/1000</f>
        <v>#REF!</v>
      </c>
      <c r="S24" s="7" t="e">
        <f>S23*IRR!#REF!/1000</f>
        <v>#REF!</v>
      </c>
      <c r="T24" s="7" t="e">
        <f>T23*IRR!#REF!/1000</f>
        <v>#REF!</v>
      </c>
      <c r="U24" s="7" t="e">
        <f>U23*IRR!#REF!/1000</f>
        <v>#REF!</v>
      </c>
      <c r="V24" s="7" t="e">
        <f>V23*IRR!#REF!/1000</f>
        <v>#REF!</v>
      </c>
      <c r="W24" s="7" t="e">
        <f>W23*IRR!#REF!/1000</f>
        <v>#REF!</v>
      </c>
      <c r="X24" s="7" t="e">
        <f>X23*IRR!#REF!/1000</f>
        <v>#REF!</v>
      </c>
      <c r="Y24" s="7" t="e">
        <f>Y23*IRR!#REF!/1000</f>
        <v>#REF!</v>
      </c>
      <c r="Z24" s="7" t="e">
        <f>Z23*IRR!#REF!/1000</f>
        <v>#REF!</v>
      </c>
      <c r="AA24" s="7" t="e">
        <f>AA23*IRR!#REF!/1000</f>
        <v>#REF!</v>
      </c>
      <c r="AB24" s="7" t="e">
        <f>AB23*IRR!#REF!/1000</f>
        <v>#REF!</v>
      </c>
      <c r="AC24" s="15" t="e">
        <f>SUM(Q24:AB24)</f>
        <v>#REF!</v>
      </c>
    </row>
    <row r="25" spans="1:29" x14ac:dyDescent="0.35">
      <c r="M25" s="9"/>
    </row>
    <row r="26" spans="1:29" x14ac:dyDescent="0.35">
      <c r="A26" t="s">
        <v>34</v>
      </c>
      <c r="B26">
        <f>'Year Cust'!G7</f>
        <v>172</v>
      </c>
      <c r="P26" t="s">
        <v>34</v>
      </c>
      <c r="Q26">
        <f>'Year Cust'!G8</f>
        <v>20</v>
      </c>
    </row>
    <row r="27" spans="1:29" x14ac:dyDescent="0.35">
      <c r="A27" t="s">
        <v>17</v>
      </c>
      <c r="B27" t="s">
        <v>20</v>
      </c>
      <c r="C27" t="s">
        <v>21</v>
      </c>
      <c r="D27" t="s">
        <v>22</v>
      </c>
      <c r="E27" t="s">
        <v>23</v>
      </c>
      <c r="F27" t="s">
        <v>24</v>
      </c>
      <c r="G27" t="s">
        <v>25</v>
      </c>
      <c r="H27" t="s">
        <v>26</v>
      </c>
      <c r="I27" t="s">
        <v>27</v>
      </c>
      <c r="J27" t="s">
        <v>28</v>
      </c>
      <c r="K27" t="s">
        <v>29</v>
      </c>
      <c r="L27" t="s">
        <v>30</v>
      </c>
      <c r="M27" t="s">
        <v>31</v>
      </c>
      <c r="N27" t="s">
        <v>33</v>
      </c>
      <c r="P27" t="s">
        <v>17</v>
      </c>
      <c r="Q27" t="s">
        <v>20</v>
      </c>
      <c r="R27" t="s">
        <v>21</v>
      </c>
      <c r="S27" t="s">
        <v>22</v>
      </c>
      <c r="T27" t="s">
        <v>23</v>
      </c>
      <c r="U27" t="s">
        <v>24</v>
      </c>
      <c r="V27" t="s">
        <v>25</v>
      </c>
      <c r="W27" t="s">
        <v>26</v>
      </c>
      <c r="X27" t="s">
        <v>27</v>
      </c>
      <c r="Y27" t="s">
        <v>28</v>
      </c>
      <c r="Z27" t="s">
        <v>29</v>
      </c>
      <c r="AA27" t="s">
        <v>30</v>
      </c>
      <c r="AB27" t="s">
        <v>31</v>
      </c>
      <c r="AC27" t="s">
        <v>33</v>
      </c>
    </row>
    <row r="28" spans="1:29" x14ac:dyDescent="0.35">
      <c r="A28" t="s">
        <v>35</v>
      </c>
      <c r="B28" s="8">
        <f>10%</f>
        <v>0.1</v>
      </c>
      <c r="C28" s="8">
        <v>0.12</v>
      </c>
      <c r="D28" s="8">
        <v>0.15</v>
      </c>
      <c r="E28" s="8">
        <v>0.17</v>
      </c>
      <c r="F28" s="8">
        <v>0.18</v>
      </c>
      <c r="G28" s="8">
        <v>0.2</v>
      </c>
      <c r="H28" s="8">
        <v>0.25</v>
      </c>
      <c r="I28" s="8">
        <v>0.3</v>
      </c>
      <c r="J28" s="8">
        <v>0.45</v>
      </c>
      <c r="K28" s="8">
        <v>0.65</v>
      </c>
      <c r="L28" s="8">
        <v>0.85</v>
      </c>
      <c r="M28" s="8">
        <v>1</v>
      </c>
      <c r="P28" t="s">
        <v>35</v>
      </c>
      <c r="Q28" s="8">
        <f>10%</f>
        <v>0.1</v>
      </c>
      <c r="R28" s="8">
        <v>0.12</v>
      </c>
      <c r="S28" s="8">
        <v>0.15</v>
      </c>
      <c r="T28" s="8">
        <v>0.17</v>
      </c>
      <c r="U28" s="8">
        <v>0.18</v>
      </c>
      <c r="V28" s="8">
        <v>0.2</v>
      </c>
      <c r="W28" s="8">
        <v>0.25</v>
      </c>
      <c r="X28" s="8">
        <v>0.3</v>
      </c>
      <c r="Y28" s="8">
        <v>0.45</v>
      </c>
      <c r="Z28" s="8">
        <v>0.65</v>
      </c>
      <c r="AA28" s="8">
        <v>0.85</v>
      </c>
      <c r="AB28" s="8">
        <v>1</v>
      </c>
    </row>
    <row r="29" spans="1:29" x14ac:dyDescent="0.35">
      <c r="A29" t="s">
        <v>19</v>
      </c>
      <c r="B29" s="9">
        <f>B28*($B$26-$M$23)+$M$23</f>
        <v>155.80000000000001</v>
      </c>
      <c r="C29" s="9">
        <f t="shared" ref="C29:M29" si="8">C28*($B$26-$M$23)+$M$23</f>
        <v>156.16</v>
      </c>
      <c r="D29" s="9">
        <f t="shared" si="8"/>
        <v>156.69999999999999</v>
      </c>
      <c r="E29" s="9">
        <f t="shared" si="8"/>
        <v>157.06</v>
      </c>
      <c r="F29" s="9">
        <f t="shared" si="8"/>
        <v>157.24</v>
      </c>
      <c r="G29" s="9">
        <f t="shared" si="8"/>
        <v>157.6</v>
      </c>
      <c r="H29" s="9">
        <f t="shared" si="8"/>
        <v>158.5</v>
      </c>
      <c r="I29" s="9">
        <f t="shared" si="8"/>
        <v>159.4</v>
      </c>
      <c r="J29" s="9">
        <f t="shared" si="8"/>
        <v>162.1</v>
      </c>
      <c r="K29" s="9">
        <f t="shared" si="8"/>
        <v>165.7</v>
      </c>
      <c r="L29" s="9">
        <f t="shared" si="8"/>
        <v>169.3</v>
      </c>
      <c r="M29" s="9">
        <f t="shared" si="8"/>
        <v>172</v>
      </c>
      <c r="P29" t="s">
        <v>19</v>
      </c>
      <c r="Q29" s="9">
        <f>Q28*($Q$26-$AB$23)+$AB$23</f>
        <v>18.2</v>
      </c>
      <c r="R29" s="9">
        <f t="shared" ref="R29:AB29" si="9">R28*($Q$26-$AB$23)+$AB$23</f>
        <v>18.239999999999998</v>
      </c>
      <c r="S29" s="9">
        <f t="shared" si="9"/>
        <v>18.3</v>
      </c>
      <c r="T29" s="9">
        <f t="shared" si="9"/>
        <v>18.34</v>
      </c>
      <c r="U29" s="9">
        <f t="shared" si="9"/>
        <v>18.36</v>
      </c>
      <c r="V29" s="9">
        <f t="shared" si="9"/>
        <v>18.399999999999999</v>
      </c>
      <c r="W29" s="9">
        <f t="shared" si="9"/>
        <v>18.5</v>
      </c>
      <c r="X29" s="9">
        <f t="shared" si="9"/>
        <v>18.600000000000001</v>
      </c>
      <c r="Y29" s="9">
        <f t="shared" si="9"/>
        <v>18.899999999999999</v>
      </c>
      <c r="Z29" s="9">
        <f t="shared" si="9"/>
        <v>19.3</v>
      </c>
      <c r="AA29" s="9">
        <f t="shared" si="9"/>
        <v>19.7</v>
      </c>
      <c r="AB29" s="9">
        <f t="shared" si="9"/>
        <v>20</v>
      </c>
    </row>
    <row r="30" spans="1:29" x14ac:dyDescent="0.35">
      <c r="A30" t="s">
        <v>32</v>
      </c>
      <c r="B30" s="7" t="e">
        <f>B29*IRR!#REF!/1000</f>
        <v>#REF!</v>
      </c>
      <c r="C30" s="7" t="e">
        <f>C29*IRR!#REF!/1000</f>
        <v>#REF!</v>
      </c>
      <c r="D30" s="7" t="e">
        <f>D29*IRR!#REF!/1000</f>
        <v>#REF!</v>
      </c>
      <c r="E30" s="7" t="e">
        <f>E29*IRR!#REF!/1000</f>
        <v>#REF!</v>
      </c>
      <c r="F30" s="7" t="e">
        <f>F29*IRR!#REF!/1000</f>
        <v>#REF!</v>
      </c>
      <c r="G30" s="7" t="e">
        <f>G29*IRR!#REF!/1000</f>
        <v>#REF!</v>
      </c>
      <c r="H30" s="7" t="e">
        <f>H29*IRR!#REF!/1000</f>
        <v>#REF!</v>
      </c>
      <c r="I30" s="7" t="e">
        <f>I29*IRR!#REF!/1000</f>
        <v>#REF!</v>
      </c>
      <c r="J30" s="7" t="e">
        <f>J29*IRR!#REF!/1000</f>
        <v>#REF!</v>
      </c>
      <c r="K30" s="7" t="e">
        <f>K29*IRR!#REF!/1000</f>
        <v>#REF!</v>
      </c>
      <c r="L30" s="7" t="e">
        <f>L29*IRR!#REF!/1000</f>
        <v>#REF!</v>
      </c>
      <c r="M30" s="7" t="e">
        <f>M29*IRR!#REF!/1000</f>
        <v>#REF!</v>
      </c>
      <c r="N30" s="15" t="e">
        <f>SUM(B30:M30)</f>
        <v>#REF!</v>
      </c>
      <c r="P30" t="s">
        <v>32</v>
      </c>
      <c r="Q30" s="7" t="e">
        <f>Q29*IRR!#REF!/1000</f>
        <v>#REF!</v>
      </c>
      <c r="R30" s="7" t="e">
        <f>R29*IRR!#REF!/1000</f>
        <v>#REF!</v>
      </c>
      <c r="S30" s="7" t="e">
        <f>S29*IRR!#REF!/1000</f>
        <v>#REF!</v>
      </c>
      <c r="T30" s="7" t="e">
        <f>T29*IRR!#REF!/1000</f>
        <v>#REF!</v>
      </c>
      <c r="U30" s="7" t="e">
        <f>U29*IRR!#REF!/1000</f>
        <v>#REF!</v>
      </c>
      <c r="V30" s="7" t="e">
        <f>V29*IRR!#REF!/1000</f>
        <v>#REF!</v>
      </c>
      <c r="W30" s="7" t="e">
        <f>W29*IRR!#REF!/1000</f>
        <v>#REF!</v>
      </c>
      <c r="X30" s="7" t="e">
        <f>X29*IRR!#REF!/1000</f>
        <v>#REF!</v>
      </c>
      <c r="Y30" s="7" t="e">
        <f>Y29*IRR!#REF!/1000</f>
        <v>#REF!</v>
      </c>
      <c r="Z30" s="7" t="e">
        <f>Z29*IRR!#REF!/1000</f>
        <v>#REF!</v>
      </c>
      <c r="AA30" s="7" t="e">
        <f>AA29*IRR!#REF!/1000</f>
        <v>#REF!</v>
      </c>
      <c r="AB30" s="7" t="e">
        <f>AB29*IRR!#REF!/1000</f>
        <v>#REF!</v>
      </c>
      <c r="AC30" s="15" t="e">
        <f>SUM(Q30:AB30)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Assumption_Apt</vt:lpstr>
      <vt:lpstr>Gabungan_Calculation Sheet</vt:lpstr>
      <vt:lpstr>IRR</vt:lpstr>
      <vt:lpstr>New IRR (5th) OK (A)</vt:lpstr>
      <vt:lpstr>New IRR (5th) OK (B)</vt:lpstr>
      <vt:lpstr>New IRR (5th) OK (C)</vt:lpstr>
      <vt:lpstr>Summary</vt:lpstr>
      <vt:lpstr>Remarks</vt:lpstr>
      <vt:lpstr>Year Cust</vt:lpstr>
      <vt:lpstr># of subscriber</vt:lpstr>
      <vt:lpstr>Assumption_Apt!Print_Area</vt:lpstr>
      <vt:lpstr>'Gabungan_Calculation Sheet'!Print_Area</vt:lpstr>
      <vt:lpstr>IRR!Print_Area</vt:lpstr>
      <vt:lpstr>'New IRR (5th) OK (A)'!Print_Area</vt:lpstr>
      <vt:lpstr>'New IRR (5th) OK (B)'!Print_Area</vt:lpstr>
      <vt:lpstr>'New IRR (5th) OK (C)'!Print_Area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Aries Wardhono</dc:creator>
  <cp:lastModifiedBy>Cosmas Widyawan</cp:lastModifiedBy>
  <cp:lastPrinted>2019-02-11T09:01:31Z</cp:lastPrinted>
  <dcterms:created xsi:type="dcterms:W3CDTF">2018-02-23T07:40:10Z</dcterms:created>
  <dcterms:modified xsi:type="dcterms:W3CDTF">2025-05-08T08:47:09Z</dcterms:modified>
</cp:coreProperties>
</file>