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ito.bhakti\Downloads\"/>
    </mc:Choice>
  </mc:AlternateContent>
  <xr:revisionPtr revIDLastSave="0" documentId="13_ncr:1_{863D33CB-3ED8-4117-A8A7-95C012C5B8F9}" xr6:coauthVersionLast="47" xr6:coauthVersionMax="47" xr10:uidLastSave="{00000000-0000-0000-0000-000000000000}"/>
  <bookViews>
    <workbookView xWindow="-108" yWindow="-108" windowWidth="23256" windowHeight="12456" xr2:uid="{A4174494-61B9-4994-8303-9C4639E059BD}"/>
  </bookViews>
  <sheets>
    <sheet name="Summary" sheetId="1" r:id="rId1"/>
    <sheet name="IRR" sheetId="2" r:id="rId2"/>
    <sheet name="SummaryBR" sheetId="3" r:id="rId3"/>
  </sheets>
  <externalReferences>
    <externalReference r:id="rId4"/>
    <externalReference r:id="rId5"/>
  </externalReferences>
  <definedNames>
    <definedName name="jk" localSheetId="1">#REF!</definedName>
    <definedName name="jk" localSheetId="0">#REF!</definedName>
    <definedName name="jk">#REF!</definedName>
    <definedName name="_xlnm.Print_Area" localSheetId="1">IRR!$B$1:$Q$50</definedName>
    <definedName name="_xlnm.Print_Area" localSheetId="0">Summary!$B$2:$N$35</definedName>
    <definedName name="_xlnm.Print_Area" localSheetId="2">SummaryBR!$A$1:$D$18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" i="1" l="1"/>
  <c r="M14" i="1"/>
  <c r="M11" i="1"/>
  <c r="M13" i="1"/>
  <c r="F40" i="2"/>
  <c r="F39" i="2"/>
  <c r="I24" i="2"/>
  <c r="J24" i="2" s="1"/>
  <c r="K24" i="2" s="1"/>
  <c r="H24" i="2"/>
  <c r="I17" i="2"/>
  <c r="J17" i="2" s="1"/>
  <c r="K17" i="2" s="1"/>
  <c r="H17" i="2"/>
  <c r="C1" i="2"/>
  <c r="L28" i="2" l="1"/>
  <c r="M28" i="2"/>
  <c r="N28" i="2"/>
  <c r="O28" i="2"/>
  <c r="P28" i="2"/>
  <c r="O35" i="2"/>
  <c r="P35" i="2"/>
  <c r="L35" i="2"/>
  <c r="M35" i="2"/>
  <c r="N35" i="2"/>
  <c r="H16" i="2"/>
  <c r="I16" i="2" s="1"/>
  <c r="J16" i="2" s="1"/>
  <c r="H11" i="2"/>
  <c r="I11" i="2" s="1"/>
  <c r="J11" i="2" s="1"/>
  <c r="K11" i="2" s="1"/>
  <c r="L11" i="2" s="1"/>
  <c r="M11" i="2" s="1"/>
  <c r="N11" i="2" s="1"/>
  <c r="O11" i="2" s="1"/>
  <c r="P11" i="2" s="1"/>
  <c r="I47" i="2"/>
  <c r="K47" i="2" s="1"/>
  <c r="H46" i="2"/>
  <c r="J46" i="2" s="1"/>
  <c r="K46" i="2" s="1"/>
  <c r="K44" i="2"/>
  <c r="J44" i="2"/>
  <c r="I44" i="2"/>
  <c r="H44" i="2"/>
  <c r="G44" i="2"/>
  <c r="K35" i="2"/>
  <c r="J35" i="2"/>
  <c r="I35" i="2"/>
  <c r="H35" i="2"/>
  <c r="G35" i="2"/>
  <c r="H23" i="2"/>
  <c r="I23" i="2" s="1"/>
  <c r="J23" i="2" s="1"/>
  <c r="H22" i="2"/>
  <c r="Q21" i="2"/>
  <c r="G18" i="2"/>
  <c r="G25" i="2" s="1"/>
  <c r="G26" i="2" s="1"/>
  <c r="F35" i="2"/>
  <c r="F36" i="2" s="1"/>
  <c r="F37" i="2" s="1"/>
  <c r="M10" i="1"/>
  <c r="Q17" i="2"/>
  <c r="G45" i="2"/>
  <c r="H45" i="2" s="1"/>
  <c r="H18" i="2"/>
  <c r="G50" i="2"/>
  <c r="G28" i="2" s="1"/>
  <c r="K23" i="2" l="1"/>
  <c r="K16" i="2"/>
  <c r="J18" i="2"/>
  <c r="Q30" i="2"/>
  <c r="I22" i="2"/>
  <c r="J22" i="2" s="1"/>
  <c r="K22" i="2" s="1"/>
  <c r="Q16" i="2"/>
  <c r="I18" i="2"/>
  <c r="I25" i="2" s="1"/>
  <c r="I26" i="2" s="1"/>
  <c r="I27" i="2" s="1"/>
  <c r="H25" i="2"/>
  <c r="H26" i="2" s="1"/>
  <c r="H27" i="2" s="1"/>
  <c r="G29" i="2"/>
  <c r="G31" i="2" s="1"/>
  <c r="G32" i="2" s="1"/>
  <c r="G33" i="2" s="1"/>
  <c r="G36" i="2" s="1"/>
  <c r="H50" i="2"/>
  <c r="H28" i="2" s="1"/>
  <c r="I45" i="2"/>
  <c r="Q23" i="2" l="1"/>
  <c r="Q22" i="2"/>
  <c r="K18" i="2"/>
  <c r="K25" i="2" s="1"/>
  <c r="K26" i="2" s="1"/>
  <c r="K27" i="2" s="1"/>
  <c r="J25" i="2"/>
  <c r="J26" i="2" s="1"/>
  <c r="J27" i="2" s="1"/>
  <c r="H29" i="2"/>
  <c r="H31" i="2" s="1"/>
  <c r="Q24" i="2"/>
  <c r="Q25" i="2" s="1"/>
  <c r="I50" i="2"/>
  <c r="I28" i="2" s="1"/>
  <c r="I29" i="2" s="1"/>
  <c r="I31" i="2" s="1"/>
  <c r="I32" i="2" s="1"/>
  <c r="I33" i="2" s="1"/>
  <c r="I36" i="2" s="1"/>
  <c r="J45" i="2"/>
  <c r="G37" i="2"/>
  <c r="Q18" i="2" l="1"/>
  <c r="Q26" i="2" s="1"/>
  <c r="Q27" i="2" s="1"/>
  <c r="F41" i="2" s="1"/>
  <c r="M18" i="1" s="1"/>
  <c r="L18" i="2"/>
  <c r="L24" i="2" s="1"/>
  <c r="L25" i="2" s="1"/>
  <c r="L26" i="2" s="1"/>
  <c r="H32" i="2"/>
  <c r="H33" i="2" s="1"/>
  <c r="H36" i="2" s="1"/>
  <c r="J50" i="2"/>
  <c r="J28" i="2" s="1"/>
  <c r="K45" i="2"/>
  <c r="G38" i="2"/>
  <c r="H37" i="2" l="1"/>
  <c r="H38" i="2" s="1"/>
  <c r="M18" i="2"/>
  <c r="M24" i="2" s="1"/>
  <c r="M25" i="2" s="1"/>
  <c r="M26" i="2" s="1"/>
  <c r="L27" i="2"/>
  <c r="L29" i="2"/>
  <c r="L33" i="2" s="1"/>
  <c r="L36" i="2" s="1"/>
  <c r="K50" i="2"/>
  <c r="K28" i="2" s="1"/>
  <c r="K29" i="2" s="1"/>
  <c r="K31" i="2" s="1"/>
  <c r="L45" i="2"/>
  <c r="M45" i="2" s="1"/>
  <c r="N45" i="2" s="1"/>
  <c r="O45" i="2" s="1"/>
  <c r="P45" i="2" s="1"/>
  <c r="J29" i="2"/>
  <c r="J31" i="2" s="1"/>
  <c r="Q28" i="2"/>
  <c r="Q29" i="2" s="1"/>
  <c r="I37" i="2"/>
  <c r="N18" i="2" l="1"/>
  <c r="N24" i="2" s="1"/>
  <c r="N25" i="2" s="1"/>
  <c r="N26" i="2" s="1"/>
  <c r="M29" i="2"/>
  <c r="M33" i="2" s="1"/>
  <c r="M36" i="2" s="1"/>
  <c r="M27" i="2"/>
  <c r="J32" i="2"/>
  <c r="J33" i="2" s="1"/>
  <c r="J36" i="2" s="1"/>
  <c r="Q31" i="2"/>
  <c r="K32" i="2"/>
  <c r="K33" i="2" s="1"/>
  <c r="K36" i="2" s="1"/>
  <c r="I38" i="2"/>
  <c r="J37" i="2" l="1"/>
  <c r="J38" i="2" s="1"/>
  <c r="P18" i="2"/>
  <c r="P24" i="2" s="1"/>
  <c r="P25" i="2" s="1"/>
  <c r="P26" i="2" s="1"/>
  <c r="O18" i="2"/>
  <c r="N27" i="2"/>
  <c r="N29" i="2"/>
  <c r="N33" i="2" s="1"/>
  <c r="N36" i="2" s="1"/>
  <c r="M17" i="1"/>
  <c r="Q36" i="2"/>
  <c r="Q32" i="2"/>
  <c r="Q33" i="2" s="1"/>
  <c r="K37" i="2"/>
  <c r="O24" i="2" l="1"/>
  <c r="O25" i="2" s="1"/>
  <c r="O26" i="2" s="1"/>
  <c r="P27" i="2"/>
  <c r="P29" i="2"/>
  <c r="P33" i="2" s="1"/>
  <c r="P36" i="2" s="1"/>
  <c r="K38" i="2"/>
  <c r="F42" i="2" s="1"/>
  <c r="O29" i="2" l="1"/>
  <c r="O33" i="2" s="1"/>
  <c r="O36" i="2" s="1"/>
  <c r="O27" i="2"/>
  <c r="M19" i="1"/>
  <c r="M16" i="1" l="1"/>
</calcChain>
</file>

<file path=xl/sharedStrings.xml><?xml version="1.0" encoding="utf-8"?>
<sst xmlns="http://schemas.openxmlformats.org/spreadsheetml/2006/main" count="173" uniqueCount="151">
  <si>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</si>
  <si>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</si>
  <si>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</si>
  <si>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</si>
  <si>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</si>
  <si>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</si>
  <si>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</si>
  <si>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</si>
  <si>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</si>
  <si>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</si>
  <si>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</si>
  <si>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</si>
  <si>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</si>
  <si>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</si>
  <si>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</si>
  <si>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</si>
  <si>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</si>
  <si>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</si>
  <si>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</si>
  <si>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</si>
  <si>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</si>
  <si>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</si>
  <si>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</si>
  <si>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</si>
  <si>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</si>
  <si>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Capex BV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</si>
  <si>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</si>
  <si>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</si>
  <si>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</si>
  <si>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</si>
  <si>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</si>
  <si>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</si>
  <si>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</si>
  <si>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</si>
  <si>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</si>
  <si>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</si>
  <si>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</si>
  <si>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</si>
  <si>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</si>
  <si>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</si>
  <si>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</si>
  <si>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</si>
  <si>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</si>
  <si>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Approved  by</t>
  </si>
  <si>
    <t>No,</t>
  </si>
  <si>
    <t>General</t>
  </si>
  <si>
    <t>Operator join</t>
  </si>
  <si>
    <t>Rev.Change</t>
  </si>
  <si>
    <t>Tax Rate</t>
  </si>
  <si>
    <t>Interest Rate</t>
  </si>
  <si>
    <t>IOH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</si>
  <si>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</si>
  <si>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</si>
  <si>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</si>
  <si>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</si>
  <si>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</si>
  <si>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</si>
  <si>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</si>
  <si>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</si>
  <si>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</si>
  <si>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</si>
  <si>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</si>
  <si>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</si>
  <si>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</si>
  <si>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</si>
  <si>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</si>
  <si>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</si>
  <si>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</si>
  <si>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</si>
  <si>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</si>
  <si>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</si>
  <si>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</si>
  <si>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</si>
  <si>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</si>
  <si>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</si>
  <si>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</si>
  <si>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</si>
  <si>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</si>
  <si>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</si>
  <si>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</si>
  <si>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</si>
  <si>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</si>
  <si>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</si>
  <si>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</si>
  <si>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</si>
  <si>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</si>
  <si>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</si>
  <si>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</si>
  <si>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</si>
  <si>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</si>
  <si>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</si>
  <si>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</si>
  <si>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</si>
  <si>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</si>
  <si>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Nama Site                   </t>
  </si>
  <si>
    <t xml:space="preserve">Nama Pemilik           </t>
  </si>
  <si>
    <t xml:space="preserve">Alamat Pemilik       </t>
  </si>
  <si>
    <t xml:space="preserve">Telp                           </t>
  </si>
  <si>
    <t xml:space="preserve">Obyek Sewa             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</si>
  <si>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</si>
  <si>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</si>
  <si>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</si>
  <si>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</si>
  <si>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</si>
  <si>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</si>
  <si>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</si>
  <si>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</si>
  <si>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</si>
  <si>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Harga Sewa</t>
  </si>
  <si>
    <t>Operator Join</t>
  </si>
  <si>
    <t>6.</t>
  </si>
  <si>
    <t>Kenaikan/ Penurunan Harga</t>
  </si>
  <si>
    <t>Hotel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</si>
  <si>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</si>
  <si>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</si>
  <si>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</si>
  <si>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</si>
  <si>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</si>
  <si>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</si>
  <si>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</si>
  <si>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</si>
  <si>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</si>
  <si>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</si>
  <si>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2023 Tsel</t>
  </si>
  <si>
    <t>2021 IOH</t>
  </si>
  <si>
    <t>2019 SF</t>
  </si>
  <si>
    <t>2020 XL</t>
  </si>
  <si>
    <t>-</t>
  </si>
  <si>
    <t>Vito</t>
  </si>
  <si>
    <t>SWISSBELL AIRPORT BANDARA</t>
  </si>
  <si>
    <t>Perpanjangan</t>
  </si>
  <si>
    <t>Swissbell Airport Bandara</t>
  </si>
  <si>
    <t>Jakarta</t>
  </si>
  <si>
    <t>HOTEL SWISSBELL AIRPORT/BANDARA</t>
  </si>
  <si>
    <t>3 September 2025 s/d  2Sep2030</t>
  </si>
  <si>
    <t>3Sep20 sd 2Sep25</t>
  </si>
  <si>
    <t>90.000.000/th</t>
  </si>
  <si>
    <t>450.000.000/5thn</t>
  </si>
  <si>
    <t>100.000.000/th</t>
  </si>
  <si>
    <t>500.000.000/5thn</t>
  </si>
  <si>
    <t>Telkomsel 12Sep22 sd 11Sep27</t>
  </si>
  <si>
    <t>IOH (Sep25- Sep30)</t>
  </si>
  <si>
    <t>Kenaikan 11,11%</t>
  </si>
  <si>
    <t xml:space="preserve">77 Omni </t>
  </si>
  <si>
    <t>77 Omni</t>
  </si>
  <si>
    <t>: Hotel Swissbell Bandara-Airport</t>
  </si>
  <si>
    <t>: PT.Innovindo Sukses Abadi</t>
  </si>
  <si>
    <t>Jl. Pluit Utara Raya  no17 -19</t>
  </si>
  <si>
    <t>02129440888</t>
  </si>
  <si>
    <t>DAS BVSep252025</t>
  </si>
  <si>
    <t>0022/IRR/IBC/VIII/2025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</si>
</sst>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8" fillId="0" borderId="0"/>
    <xf numFmtId="164" fontId="18" fillId="0" borderId="0" applyFont="0" applyFill="0" applyBorder="0" applyAlignment="0" applyProtection="0"/>
    <xf numFmtId="0" fontId="18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82">
    <xf numFmtId="0" fontId="0" fillId="0" borderId="0" xfId="0"/>
    <xf numFmtId="0" fontId="2" fillId="0" borderId="0" xfId="3"/>
    <xf numFmtId="0" fontId="3" fillId="0" borderId="0" xfId="3" applyFont="1"/>
    <xf numFmtId="0" fontId="2" fillId="0" borderId="0" xfId="3" applyAlignment="1">
      <alignment horizontal="right"/>
    </xf>
    <xf numFmtId="0" fontId="4" fillId="0" borderId="0" xfId="3" applyFont="1" applyAlignment="1">
      <alignment horizontal="right"/>
    </xf>
    <xf numFmtId="0" fontId="5" fillId="0" borderId="0" xfId="3" applyFont="1"/>
    <xf numFmtId="14" fontId="5" fillId="0" borderId="0" xfId="3" applyNumberFormat="1" applyFont="1"/>
    <xf numFmtId="0" fontId="6" fillId="0" borderId="0" xfId="3" applyFont="1"/>
    <xf numFmtId="0" fontId="2" fillId="0" borderId="6" xfId="3" applyBorder="1"/>
    <xf numFmtId="0" fontId="3" fillId="0" borderId="4" xfId="3" applyFont="1" applyBorder="1" applyAlignment="1">
      <alignment horizontal="left"/>
    </xf>
    <xf numFmtId="41" fontId="0" fillId="0" borderId="0" xfId="4" applyFont="1" applyBorder="1"/>
    <xf numFmtId="0" fontId="2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2" fillId="0" borderId="7" xfId="3" applyBorder="1"/>
    <xf numFmtId="0" fontId="2" fillId="0" borderId="8" xfId="3" applyBorder="1"/>
    <xf numFmtId="41" fontId="0" fillId="0" borderId="0" xfId="4" applyFont="1" applyFill="1" applyBorder="1"/>
    <xf numFmtId="0" fontId="2" fillId="0" borderId="7" xfId="3" applyBorder="1" applyAlignment="1">
      <alignment horizontal="left" vertical="center" indent="1"/>
    </xf>
    <xf numFmtId="0" fontId="2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center"/>
      <protection locked="0"/>
    </xf>
    <xf numFmtId="0" fontId="2" fillId="0" borderId="0" xfId="3" applyAlignment="1">
      <alignment horizontal="left" indent="1"/>
    </xf>
    <xf numFmtId="9" fontId="0" fillId="0" borderId="0" xfId="4" applyNumberFormat="1" applyFont="1" applyBorder="1"/>
    <xf numFmtId="0" fontId="2" fillId="0" borderId="7" xfId="3" applyBorder="1" applyAlignment="1">
      <alignment horizontal="left" indent="1"/>
    </xf>
    <xf numFmtId="0" fontId="3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165" fontId="2" fillId="0" borderId="0" xfId="2" applyFont="1"/>
    <xf numFmtId="0" fontId="0" fillId="0" borderId="8" xfId="4" quotePrefix="1" applyNumberFormat="1" applyFont="1" applyBorder="1" applyAlignment="1">
      <alignment horizontal="left"/>
    </xf>
    <xf numFmtId="0" fontId="2" fillId="0" borderId="0" xfId="3" quotePrefix="1" applyAlignment="1">
      <alignment horizontal="left" indent="1"/>
    </xf>
    <xf numFmtId="0" fontId="3" fillId="0" borderId="9" xfId="3" applyFont="1" applyBorder="1" applyAlignment="1">
      <alignment horizontal="left"/>
    </xf>
    <xf numFmtId="9" fontId="3" fillId="0" borderId="6" xfId="4" applyNumberFormat="1" applyFont="1" applyBorder="1"/>
    <xf numFmtId="0" fontId="2" fillId="0" borderId="9" xfId="3" applyBorder="1"/>
    <xf numFmtId="41" fontId="3" fillId="0" borderId="8" xfId="4" applyFont="1" applyBorder="1"/>
    <xf numFmtId="9" fontId="3" fillId="0" borderId="8" xfId="4" applyNumberFormat="1" applyFont="1" applyBorder="1"/>
    <xf numFmtId="168" fontId="3" fillId="0" borderId="12" xfId="4" applyNumberFormat="1" applyFont="1" applyBorder="1"/>
    <xf numFmtId="0" fontId="2" fillId="0" borderId="10" xfId="3" applyBorder="1"/>
    <xf numFmtId="0" fontId="2" fillId="0" borderId="11" xfId="3" applyBorder="1"/>
    <xf numFmtId="0" fontId="2" fillId="0" borderId="12" xfId="3" applyBorder="1"/>
    <xf numFmtId="0" fontId="2" fillId="0" borderId="11" xfId="3" applyBorder="1" applyAlignment="1">
      <alignment horizontal="left" indent="1"/>
    </xf>
    <xf numFmtId="0" fontId="3" fillId="0" borderId="4" xfId="3" applyFont="1" applyBorder="1"/>
    <xf numFmtId="0" fontId="2" fillId="0" borderId="5" xfId="3" applyBorder="1"/>
    <xf numFmtId="0" fontId="2" fillId="0" borderId="0" xfId="6"/>
    <xf numFmtId="0" fontId="2" fillId="0" borderId="0" xfId="3" applyAlignment="1">
      <alignment vertical="center"/>
    </xf>
    <xf numFmtId="0" fontId="7" fillId="0" borderId="0" xfId="3" applyFont="1"/>
    <xf numFmtId="0" fontId="2" fillId="0" borderId="0" xfId="3" applyAlignment="1">
      <alignment horizontal="center"/>
    </xf>
    <xf numFmtId="9" fontId="8" fillId="0" borderId="0" xfId="4" applyNumberFormat="1" applyFont="1"/>
    <xf numFmtId="9" fontId="2" fillId="0" borderId="0" xfId="3" applyNumberFormat="1" applyAlignment="1">
      <alignment horizontal="left"/>
    </xf>
    <xf numFmtId="0" fontId="2" fillId="2" borderId="0" xfId="3" applyFill="1"/>
    <xf numFmtId="0" fontId="3" fillId="0" borderId="0" xfId="3" applyFont="1" applyAlignment="1">
      <alignment horizontal="center"/>
    </xf>
    <xf numFmtId="10" fontId="8" fillId="0" borderId="0" xfId="4" applyNumberFormat="1" applyFont="1"/>
    <xf numFmtId="41" fontId="9" fillId="0" borderId="0" xfId="3" applyNumberFormat="1" applyFont="1"/>
    <xf numFmtId="0" fontId="10" fillId="0" borderId="0" xfId="3" applyFont="1"/>
    <xf numFmtId="0" fontId="11" fillId="0" borderId="0" xfId="3" applyFont="1"/>
    <xf numFmtId="41" fontId="10" fillId="0" borderId="0" xfId="3" applyNumberFormat="1" applyFont="1"/>
    <xf numFmtId="41" fontId="10" fillId="0" borderId="13" xfId="3" applyNumberFormat="1" applyFont="1" applyBorder="1"/>
    <xf numFmtId="41" fontId="8" fillId="0" borderId="0" xfId="3" applyNumberFormat="1" applyFont="1"/>
    <xf numFmtId="0" fontId="2" fillId="0" borderId="0" xfId="3" applyAlignment="1">
      <alignment horizontal="center" vertical="center"/>
    </xf>
    <xf numFmtId="0" fontId="3" fillId="0" borderId="11" xfId="3" applyFont="1" applyBorder="1"/>
    <xf numFmtId="0" fontId="3" fillId="0" borderId="11" xfId="3" applyFont="1" applyBorder="1" applyAlignment="1">
      <alignment horizontal="center" vertical="center"/>
    </xf>
    <xf numFmtId="0" fontId="3" fillId="0" borderId="11" xfId="3" applyFont="1" applyBorder="1" applyAlignment="1">
      <alignment horizontal="center"/>
    </xf>
    <xf numFmtId="0" fontId="10" fillId="3" borderId="11" xfId="3" applyFont="1" applyFill="1" applyBorder="1" applyAlignment="1">
      <alignment horizontal="center"/>
    </xf>
    <xf numFmtId="41" fontId="2" fillId="2" borderId="0" xfId="3" applyNumberFormat="1" applyFill="1" applyAlignment="1">
      <alignment vertical="center"/>
    </xf>
    <xf numFmtId="0" fontId="11" fillId="3" borderId="0" xfId="3" applyFont="1" applyFill="1"/>
    <xf numFmtId="166" fontId="12" fillId="2" borderId="0" xfId="1" applyFont="1" applyFill="1" applyBorder="1"/>
    <xf numFmtId="0" fontId="12" fillId="0" borderId="0" xfId="3" applyFont="1"/>
    <xf numFmtId="0" fontId="12" fillId="0" borderId="0" xfId="3" applyFont="1" applyAlignment="1">
      <alignment vertical="center"/>
    </xf>
    <xf numFmtId="41" fontId="11" fillId="0" borderId="0" xfId="4" applyFont="1" applyAlignment="1">
      <alignment vertical="center"/>
    </xf>
    <xf numFmtId="166" fontId="12" fillId="0" borderId="0" xfId="1" applyFont="1"/>
    <xf numFmtId="41" fontId="11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3" fillId="0" borderId="14" xfId="3" applyFont="1" applyBorder="1"/>
    <xf numFmtId="41" fontId="3" fillId="0" borderId="14" xfId="3" applyNumberFormat="1" applyFont="1" applyBorder="1" applyAlignment="1">
      <alignment vertical="center"/>
    </xf>
    <xf numFmtId="41" fontId="10" fillId="3" borderId="14" xfId="3" applyNumberFormat="1" applyFont="1" applyFill="1" applyBorder="1" applyAlignment="1">
      <alignment vertical="center"/>
    </xf>
    <xf numFmtId="41" fontId="3" fillId="2" borderId="0" xfId="3" applyNumberFormat="1" applyFont="1" applyFill="1" applyAlignment="1">
      <alignment vertical="center"/>
    </xf>
    <xf numFmtId="166" fontId="13" fillId="3" borderId="0" xfId="1" applyFont="1" applyFill="1"/>
    <xf numFmtId="9" fontId="14" fillId="2" borderId="0" xfId="7" applyFont="1" applyFill="1" applyBorder="1" applyAlignment="1">
      <alignment vertical="center"/>
    </xf>
    <xf numFmtId="9" fontId="2" fillId="0" borderId="0" xfId="3" applyNumberFormat="1"/>
    <xf numFmtId="41" fontId="2" fillId="0" borderId="0" xfId="3" applyNumberFormat="1" applyAlignment="1">
      <alignment vertical="center"/>
    </xf>
    <xf numFmtId="41" fontId="11" fillId="3" borderId="0" xfId="3" applyNumberFormat="1" applyFont="1" applyFill="1" applyAlignment="1">
      <alignment vertical="center"/>
    </xf>
    <xf numFmtId="41" fontId="2" fillId="2" borderId="0" xfId="3" applyNumberFormat="1" applyFill="1"/>
    <xf numFmtId="43" fontId="2" fillId="0" borderId="0" xfId="3" applyNumberFormat="1"/>
    <xf numFmtId="38" fontId="2" fillId="2" borderId="0" xfId="3" applyNumberFormat="1" applyFill="1" applyAlignment="1">
      <alignment vertical="center"/>
    </xf>
    <xf numFmtId="41" fontId="2" fillId="0" borderId="0" xfId="3" quotePrefix="1" applyNumberFormat="1" applyAlignment="1">
      <alignment vertical="center"/>
    </xf>
    <xf numFmtId="0" fontId="2" fillId="0" borderId="15" xfId="3" applyBorder="1"/>
    <xf numFmtId="41" fontId="0" fillId="0" borderId="15" xfId="4" applyFont="1" applyBorder="1" applyAlignment="1">
      <alignment vertical="center"/>
    </xf>
    <xf numFmtId="41" fontId="3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3" fillId="2" borderId="0" xfId="3" applyFont="1" applyFill="1"/>
    <xf numFmtId="41" fontId="3" fillId="0" borderId="0" xfId="3" applyNumberFormat="1" applyFont="1" applyAlignment="1">
      <alignment vertical="center"/>
    </xf>
    <xf numFmtId="41" fontId="3" fillId="3" borderId="0" xfId="3" applyNumberFormat="1" applyFont="1" applyFill="1" applyAlignment="1">
      <alignment vertical="center"/>
    </xf>
    <xf numFmtId="0" fontId="14" fillId="0" borderId="0" xfId="3" applyFont="1"/>
    <xf numFmtId="0" fontId="15" fillId="0" borderId="0" xfId="3" applyFont="1"/>
    <xf numFmtId="9" fontId="14" fillId="0" borderId="0" xfId="7" applyFont="1" applyAlignment="1">
      <alignment vertical="center"/>
    </xf>
    <xf numFmtId="9" fontId="14" fillId="3" borderId="0" xfId="7" applyFont="1" applyFill="1" applyAlignment="1">
      <alignment vertical="center"/>
    </xf>
    <xf numFmtId="41" fontId="2" fillId="0" borderId="15" xfId="3" applyNumberFormat="1" applyBorder="1" applyAlignment="1">
      <alignment vertical="center"/>
    </xf>
    <xf numFmtId="41" fontId="11" fillId="3" borderId="15" xfId="3" applyNumberFormat="1" applyFont="1" applyFill="1" applyBorder="1" applyAlignment="1">
      <alignment vertical="center"/>
    </xf>
    <xf numFmtId="38" fontId="2" fillId="2" borderId="0" xfId="3" applyNumberFormat="1" applyFill="1"/>
    <xf numFmtId="38" fontId="11" fillId="0" borderId="0" xfId="3" applyNumberFormat="1" applyFont="1" applyAlignment="1">
      <alignment vertical="center"/>
    </xf>
    <xf numFmtId="38" fontId="2" fillId="3" borderId="0" xfId="3" applyNumberFormat="1" applyFill="1" applyAlignment="1">
      <alignment vertical="center"/>
    </xf>
    <xf numFmtId="41" fontId="2" fillId="0" borderId="0" xfId="4" applyFont="1" applyFill="1"/>
    <xf numFmtId="41" fontId="0" fillId="3" borderId="0" xfId="4" applyFont="1" applyFill="1" applyBorder="1"/>
    <xf numFmtId="167" fontId="16" fillId="0" borderId="0" xfId="1" applyNumberFormat="1" applyFont="1"/>
    <xf numFmtId="167" fontId="2" fillId="0" borderId="0" xfId="6" applyNumberFormat="1"/>
    <xf numFmtId="41" fontId="0" fillId="3" borderId="15" xfId="4" applyFont="1" applyFill="1" applyBorder="1"/>
    <xf numFmtId="0" fontId="2" fillId="4" borderId="16" xfId="3" applyFill="1" applyBorder="1"/>
    <xf numFmtId="38" fontId="2" fillId="4" borderId="16" xfId="3" applyNumberFormat="1" applyFill="1" applyBorder="1" applyAlignment="1">
      <alignment vertical="center"/>
    </xf>
    <xf numFmtId="38" fontId="2" fillId="3" borderId="16" xfId="3" applyNumberFormat="1" applyFill="1" applyBorder="1" applyAlignment="1">
      <alignment vertical="center"/>
    </xf>
    <xf numFmtId="38" fontId="2" fillId="0" borderId="15" xfId="3" applyNumberFormat="1" applyBorder="1"/>
    <xf numFmtId="166" fontId="0" fillId="3" borderId="15" xfId="1" applyFont="1" applyFill="1" applyBorder="1"/>
    <xf numFmtId="38" fontId="2" fillId="0" borderId="0" xfId="3" applyNumberFormat="1"/>
    <xf numFmtId="38" fontId="2" fillId="3" borderId="0" xfId="3" applyNumberFormat="1" applyFill="1"/>
    <xf numFmtId="0" fontId="17" fillId="0" borderId="0" xfId="3" applyFont="1" applyAlignment="1">
      <alignment horizontal="center" vertical="center"/>
    </xf>
    <xf numFmtId="167" fontId="16" fillId="3" borderId="0" xfId="1" applyNumberFormat="1" applyFont="1" applyFill="1"/>
    <xf numFmtId="167" fontId="2" fillId="0" borderId="0" xfId="3" applyNumberFormat="1" applyAlignment="1">
      <alignment vertical="center"/>
    </xf>
    <xf numFmtId="0" fontId="10" fillId="0" borderId="17" xfId="3" applyFont="1" applyBorder="1"/>
    <xf numFmtId="0" fontId="10" fillId="0" borderId="18" xfId="3" applyFont="1" applyBorder="1"/>
    <xf numFmtId="9" fontId="10" fillId="0" borderId="19" xfId="3" applyNumberFormat="1" applyFont="1" applyBorder="1"/>
    <xf numFmtId="0" fontId="10" fillId="0" borderId="20" xfId="3" applyFont="1" applyBorder="1"/>
    <xf numFmtId="41" fontId="10" fillId="0" borderId="21" xfId="3" applyNumberFormat="1" applyFont="1" applyBorder="1"/>
    <xf numFmtId="41" fontId="2" fillId="0" borderId="0" xfId="3" applyNumberFormat="1" applyAlignment="1">
      <alignment horizontal="right" vertical="center"/>
    </xf>
    <xf numFmtId="41" fontId="2" fillId="0" borderId="0" xfId="3" applyNumberFormat="1"/>
    <xf numFmtId="9" fontId="10" fillId="0" borderId="21" xfId="7" applyFont="1" applyBorder="1"/>
    <xf numFmtId="0" fontId="10" fillId="0" borderId="22" xfId="3" applyFont="1" applyBorder="1"/>
    <xf numFmtId="0" fontId="10" fillId="0" borderId="15" xfId="3" applyFont="1" applyBorder="1"/>
    <xf numFmtId="169" fontId="10" fillId="0" borderId="23" xfId="1" applyNumberFormat="1" applyFont="1" applyBorder="1"/>
    <xf numFmtId="167" fontId="3" fillId="0" borderId="0" xfId="3" applyNumberFormat="1" applyFont="1" applyAlignment="1">
      <alignment vertical="center"/>
    </xf>
    <xf numFmtId="0" fontId="17" fillId="0" borderId="0" xfId="3" applyFont="1"/>
    <xf numFmtId="167" fontId="2" fillId="5" borderId="0" xfId="3" applyNumberFormat="1" applyFill="1" applyAlignment="1">
      <alignment vertical="center"/>
    </xf>
    <xf numFmtId="167" fontId="2" fillId="0" borderId="0" xfId="3" applyNumberFormat="1"/>
    <xf numFmtId="0" fontId="3" fillId="0" borderId="13" xfId="3" applyFont="1" applyBorder="1"/>
    <xf numFmtId="0" fontId="2" fillId="0" borderId="13" xfId="3" applyBorder="1"/>
    <xf numFmtId="167" fontId="3" fillId="0" borderId="13" xfId="3" applyNumberFormat="1" applyFont="1" applyBorder="1" applyAlignment="1">
      <alignment vertical="center"/>
    </xf>
    <xf numFmtId="0" fontId="18" fillId="0" borderId="0" xfId="8"/>
    <xf numFmtId="0" fontId="19" fillId="0" borderId="0" xfId="8" applyFont="1" applyAlignment="1">
      <alignment horizontal="center"/>
    </xf>
    <xf numFmtId="0" fontId="20" fillId="0" borderId="0" xfId="8" applyFont="1"/>
    <xf numFmtId="0" fontId="18" fillId="0" borderId="24" xfId="8" applyBorder="1" applyAlignment="1">
      <alignment horizontal="center" vertical="center"/>
    </xf>
    <xf numFmtId="0" fontId="18" fillId="0" borderId="24" xfId="8" applyBorder="1"/>
    <xf numFmtId="0" fontId="18" fillId="0" borderId="27" xfId="8" applyBorder="1"/>
    <xf numFmtId="0" fontId="20" fillId="0" borderId="24" xfId="8" applyFont="1" applyBorder="1"/>
    <xf numFmtId="164" fontId="0" fillId="0" borderId="27" xfId="9" applyFont="1" applyBorder="1"/>
    <xf numFmtId="164" fontId="0" fillId="0" borderId="24" xfId="9" applyFont="1" applyBorder="1"/>
    <xf numFmtId="0" fontId="18" fillId="0" borderId="25" xfId="8" applyBorder="1" applyAlignment="1">
      <alignment horizontal="center" vertical="center"/>
    </xf>
    <xf numFmtId="0" fontId="18" fillId="0" borderId="19" xfId="8" applyBorder="1"/>
    <xf numFmtId="0" fontId="18" fillId="0" borderId="28" xfId="8" applyBorder="1" applyAlignment="1">
      <alignment horizontal="center" vertical="center"/>
    </xf>
    <xf numFmtId="0" fontId="18" fillId="0" borderId="21" xfId="8" applyBorder="1"/>
    <xf numFmtId="167" fontId="3" fillId="0" borderId="0" xfId="3" applyNumberFormat="1" applyFont="1" applyBorder="1" applyAlignment="1">
      <alignment vertical="center"/>
    </xf>
    <xf numFmtId="38" fontId="24" fillId="0" borderId="0" xfId="3" applyNumberFormat="1" applyFont="1" applyAlignment="1">
      <alignment vertical="center"/>
    </xf>
    <xf numFmtId="0" fontId="2" fillId="0" borderId="24" xfId="3" applyBorder="1" applyAlignment="1">
      <alignment horizontal="center"/>
    </xf>
    <xf numFmtId="0" fontId="2" fillId="0" borderId="29" xfId="3" applyBorder="1"/>
    <xf numFmtId="0" fontId="2" fillId="0" borderId="0" xfId="3" applyAlignment="1">
      <alignment horizontal="left"/>
    </xf>
    <xf numFmtId="38" fontId="24" fillId="0" borderId="0" xfId="4" applyNumberFormat="1" applyFont="1" applyFill="1"/>
    <xf numFmtId="0" fontId="20" fillId="0" borderId="0" xfId="8" quotePrefix="1" applyFont="1"/>
    <xf numFmtId="41" fontId="2" fillId="0" borderId="0" xfId="4" applyFont="1" applyAlignment="1">
      <alignment vertical="center"/>
    </xf>
    <xf numFmtId="0" fontId="3" fillId="0" borderId="10" xfId="3" applyFont="1" applyBorder="1" applyAlignment="1">
      <alignment horizontal="left" indent="1"/>
    </xf>
    <xf numFmtId="0" fontId="3" fillId="0" borderId="11" xfId="3" applyFont="1" applyBorder="1" applyAlignment="1">
      <alignment horizontal="left" indent="1"/>
    </xf>
    <xf numFmtId="0" fontId="3" fillId="0" borderId="0" xfId="3" applyFont="1" applyAlignment="1">
      <alignment horizontal="center"/>
    </xf>
    <xf numFmtId="0" fontId="2" fillId="0" borderId="0" xfId="3" applyAlignment="1">
      <alignment horizontal="center"/>
    </xf>
    <xf numFmtId="0" fontId="2" fillId="0" borderId="0" xfId="3" quotePrefix="1" applyAlignment="1">
      <alignment horizontal="left" indent="1"/>
    </xf>
    <xf numFmtId="0" fontId="2" fillId="0" borderId="0" xfId="3" applyAlignment="1">
      <alignment horizontal="left" indent="1"/>
    </xf>
    <xf numFmtId="0" fontId="3" fillId="0" borderId="0" xfId="3" applyFont="1" applyAlignment="1">
      <alignment horizontal="left"/>
    </xf>
    <xf numFmtId="0" fontId="3" fillId="0" borderId="4" xfId="3" applyFont="1" applyBorder="1" applyAlignment="1">
      <alignment horizontal="left" indent="1"/>
    </xf>
    <xf numFmtId="0" fontId="3" fillId="0" borderId="5" xfId="3" applyFont="1" applyBorder="1" applyAlignment="1">
      <alignment horizontal="left" indent="1"/>
    </xf>
    <xf numFmtId="0" fontId="3" fillId="0" borderId="7" xfId="3" applyFont="1" applyBorder="1" applyAlignment="1">
      <alignment horizontal="left" indent="1"/>
    </xf>
    <xf numFmtId="0" fontId="3" fillId="0" borderId="0" xfId="3" applyFont="1" applyAlignment="1">
      <alignment horizontal="left" indent="1"/>
    </xf>
    <xf numFmtId="0" fontId="3" fillId="0" borderId="5" xfId="3" applyFont="1" applyBorder="1" applyAlignment="1">
      <alignment horizontal="center"/>
    </xf>
    <xf numFmtId="0" fontId="2" fillId="0" borderId="7" xfId="3" applyBorder="1" applyAlignment="1">
      <alignment horizontal="left" vertical="center" indent="1"/>
    </xf>
    <xf numFmtId="0" fontId="2" fillId="0" borderId="0" xfId="3" applyAlignment="1">
      <alignment horizontal="left" vertical="center" indent="1"/>
    </xf>
    <xf numFmtId="0" fontId="5" fillId="0" borderId="1" xfId="3" applyFont="1" applyBorder="1" applyAlignment="1">
      <alignment horizontal="center"/>
    </xf>
    <xf numFmtId="0" fontId="5" fillId="0" borderId="2" xfId="3" applyFont="1" applyBorder="1" applyAlignment="1">
      <alignment horizontal="center"/>
    </xf>
    <xf numFmtId="0" fontId="5" fillId="0" borderId="3" xfId="3" applyFont="1" applyBorder="1" applyAlignment="1">
      <alignment horizontal="center"/>
    </xf>
    <xf numFmtId="0" fontId="2" fillId="0" borderId="4" xfId="3" applyBorder="1" applyAlignment="1">
      <alignment horizontal="left" indent="1"/>
    </xf>
    <xf numFmtId="0" fontId="2" fillId="0" borderId="5" xfId="3" applyBorder="1" applyAlignment="1">
      <alignment horizontal="left" indent="1"/>
    </xf>
    <xf numFmtId="0" fontId="3" fillId="0" borderId="5" xfId="3" applyFont="1" applyBorder="1" applyAlignment="1">
      <alignment horizontal="left"/>
    </xf>
    <xf numFmtId="41" fontId="3" fillId="0" borderId="14" xfId="3" applyNumberFormat="1" applyFont="1" applyBorder="1" applyAlignment="1">
      <alignment horizontal="center"/>
    </xf>
    <xf numFmtId="0" fontId="3" fillId="0" borderId="14" xfId="3" applyFont="1" applyBorder="1" applyAlignment="1">
      <alignment horizontal="center"/>
    </xf>
    <xf numFmtId="0" fontId="18" fillId="0" borderId="27" xfId="8" applyBorder="1" applyAlignment="1">
      <alignment horizontal="center" wrapText="1"/>
    </xf>
    <xf numFmtId="0" fontId="18" fillId="0" borderId="29" xfId="8" applyBorder="1" applyAlignment="1">
      <alignment horizontal="center" wrapText="1"/>
    </xf>
    <xf numFmtId="0" fontId="21" fillId="6" borderId="24" xfId="8" applyFont="1" applyFill="1" applyBorder="1" applyAlignment="1">
      <alignment horizontal="center" vertical="center"/>
    </xf>
    <xf numFmtId="0" fontId="22" fillId="6" borderId="25" xfId="8" applyFont="1" applyFill="1" applyBorder="1" applyAlignment="1">
      <alignment horizontal="center" vertical="center"/>
    </xf>
    <xf numFmtId="0" fontId="22" fillId="6" borderId="26" xfId="8" applyFont="1" applyFill="1" applyBorder="1" applyAlignment="1">
      <alignment horizontal="center" vertical="center"/>
    </xf>
    <xf numFmtId="0" fontId="18" fillId="0" borderId="25" xfId="8" applyBorder="1" applyAlignment="1">
      <alignment horizontal="center" vertical="center"/>
    </xf>
    <xf numFmtId="0" fontId="18" fillId="0" borderId="26" xfId="8" applyBorder="1" applyAlignment="1">
      <alignment horizontal="center" vertical="center"/>
    </xf>
  </cellXfs>
  <cellStyles count="13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5 2" xfId="5" xr:uid="{7DB35855-DF1D-41FD-8D1D-57F8E5731502}"/>
    <cellStyle name="Currency [0] 2 2" xfId="9" xr:uid="{31FE3FCA-9591-4575-ADF9-2469AC4B017F}"/>
    <cellStyle name="Normal" xfId="0" builtinId="0"/>
    <cellStyle name="Normal 2 2 2 2 3" xfId="6" xr:uid="{DE498679-5550-451A-81BA-8B6F40AD0748}"/>
    <cellStyle name="Normal 3" xfId="3" xr:uid="{80C6D651-5E36-4AE1-B2AF-24F7035690A9}"/>
    <cellStyle name="Normal 7" xfId="8" xr:uid="{8336AFE8-187C-4DC7-9E05-5CF89FA2A319}"/>
    <cellStyle name="Normal 7 3" xfId="10" xr:uid="{E3956C3F-B4CE-4040-AFD0-AC78C0F19FE7}"/>
    <cellStyle name="Percent 3" xfId="7" xr:uid="{54F020B5-68BB-4710-814E-90969CA1DF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65315</xdr:colOff>
      <xdr:row>27</xdr:row>
      <xdr:rowOff>161583</xdr:rowOff>
    </xdr:from>
    <xdr:to>
      <xdr:col>12</xdr:col>
      <xdr:colOff>489855</xdr:colOff>
      <xdr:row>28</xdr:row>
      <xdr:rowOff>185056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FE22E228-59A0-4B9A-8F0C-A10B33117DAA}"/>
            </a:ext>
          </a:extLst>
        </xdr:cNvPr>
        <xdr:cNvGrpSpPr/>
      </xdr:nvGrpSpPr>
      <xdr:grpSpPr>
        <a:xfrm>
          <a:off x="685801" y="5343183"/>
          <a:ext cx="8142511" cy="219416"/>
          <a:chOff x="570986" y="4929519"/>
          <a:chExt cx="13593440" cy="457142"/>
        </a:xfrm>
      </xdr:grpSpPr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C9585BDD-A047-4365-8982-5D8227E35C6A}"/>
              </a:ext>
            </a:extLst>
          </xdr:cNvPr>
          <xdr:cNvSpPr txBox="1"/>
        </xdr:nvSpPr>
        <xdr:spPr>
          <a:xfrm>
            <a:off x="6527905" y="5088276"/>
            <a:ext cx="2166433" cy="207666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    Nelson  F.H.</a:t>
            </a:r>
          </a:p>
        </xdr:txBody>
      </xdr:sp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8733552B-8FC7-4980-B62E-3C771D8BF1FC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         Lilis S.</a:t>
            </a:r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24185955-96C2-41D6-B860-C62F3E6BABF7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endParaRPr lang="en-US" sz="1200" b="1"/>
          </a:p>
        </xdr:txBody>
      </xdr:sp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053B63E3-17FE-4FEB-968A-F8183CFD66FD}"/>
              </a:ext>
            </a:extLst>
          </xdr:cNvPr>
          <xdr:cNvSpPr txBox="1"/>
        </xdr:nvSpPr>
        <xdr:spPr>
          <a:xfrm>
            <a:off x="9704345" y="4974878"/>
            <a:ext cx="1836001" cy="32889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4A3802B2-C70C-4BEF-884F-94553BD248DC}"/>
              </a:ext>
            </a:extLst>
          </xdr:cNvPr>
          <xdr:cNvSpPr txBox="1"/>
        </xdr:nvSpPr>
        <xdr:spPr>
          <a:xfrm>
            <a:off x="12765102" y="4929519"/>
            <a:ext cx="1399324" cy="38910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42E781FD-96C9-487B-AA8A-8B019FF0C289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              Gaga H.</a:t>
            </a:r>
          </a:p>
        </xdr:txBody>
      </xdr:sp>
    </xdr:grpSp>
    <xdr:clientData/>
  </xdr:twoCellAnchor>
  <xdr:twoCellAnchor>
    <xdr:from>
      <xdr:col>2</xdr:col>
      <xdr:colOff>283888</xdr:colOff>
      <xdr:row>34</xdr:row>
      <xdr:rowOff>122718</xdr:rowOff>
    </xdr:from>
    <xdr:to>
      <xdr:col>12</xdr:col>
      <xdr:colOff>751113</xdr:colOff>
      <xdr:row>34</xdr:row>
      <xdr:rowOff>138451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6EAD773F-D3C2-4D2E-AAA9-132B89D29BCB}"/>
            </a:ext>
          </a:extLst>
        </xdr:cNvPr>
        <xdr:cNvGrpSpPr/>
      </xdr:nvGrpSpPr>
      <xdr:grpSpPr>
        <a:xfrm flipV="1">
          <a:off x="904374" y="6675918"/>
          <a:ext cx="8185196" cy="15733"/>
          <a:chOff x="722947" y="7327115"/>
          <a:chExt cx="10285884" cy="425"/>
        </a:xfrm>
      </xdr:grpSpPr>
      <xdr:cxnSp macro="">
        <xdr:nvCxnSpPr>
          <xdr:cNvPr id="25" name="Straight Connector 24">
            <a:extLst>
              <a:ext uri="{FF2B5EF4-FFF2-40B4-BE49-F238E27FC236}">
                <a16:creationId xmlns:a16="http://schemas.microsoft.com/office/drawing/2014/main" id="{17111C8E-5221-4053-ADAC-AA007E63DCB3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6" name="Straight Connector 25">
            <a:extLst>
              <a:ext uri="{FF2B5EF4-FFF2-40B4-BE49-F238E27FC236}">
                <a16:creationId xmlns:a16="http://schemas.microsoft.com/office/drawing/2014/main" id="{0A6706F4-94C0-441A-9039-BD8F2C718B14}"/>
              </a:ext>
            </a:extLst>
          </xdr:cNvPr>
          <xdr:cNvCxnSpPr/>
        </xdr:nvCxnSpPr>
        <xdr:spPr>
          <a:xfrm flipV="1">
            <a:off x="2609635" y="7327409"/>
            <a:ext cx="1614178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7" name="Straight Connector 26">
            <a:extLst>
              <a:ext uri="{FF2B5EF4-FFF2-40B4-BE49-F238E27FC236}">
                <a16:creationId xmlns:a16="http://schemas.microsoft.com/office/drawing/2014/main" id="{D321FC12-DA0B-42D4-B0B6-9F27AADD0328}"/>
              </a:ext>
            </a:extLst>
          </xdr:cNvPr>
          <xdr:cNvCxnSpPr/>
        </xdr:nvCxnSpPr>
        <xdr:spPr>
          <a:xfrm flipV="1">
            <a:off x="4879928" y="7327115"/>
            <a:ext cx="1724113" cy="321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8" name="Straight Connector 27">
            <a:extLst>
              <a:ext uri="{FF2B5EF4-FFF2-40B4-BE49-F238E27FC236}">
                <a16:creationId xmlns:a16="http://schemas.microsoft.com/office/drawing/2014/main" id="{8F83BE7E-8FDB-42BD-9649-2AF4C2697917}"/>
              </a:ext>
            </a:extLst>
          </xdr:cNvPr>
          <xdr:cNvCxnSpPr/>
        </xdr:nvCxnSpPr>
        <xdr:spPr>
          <a:xfrm flipV="1">
            <a:off x="7260655" y="7327133"/>
            <a:ext cx="1600499" cy="289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" name="Straight Connector 28">
            <a:extLst>
              <a:ext uri="{FF2B5EF4-FFF2-40B4-BE49-F238E27FC236}">
                <a16:creationId xmlns:a16="http://schemas.microsoft.com/office/drawing/2014/main" id="{0C6A4D1F-32F4-41C6-BFD5-23DE220A025D}"/>
              </a:ext>
            </a:extLst>
          </xdr:cNvPr>
          <xdr:cNvCxnSpPr/>
        </xdr:nvCxnSpPr>
        <xdr:spPr>
          <a:xfrm flipV="1">
            <a:off x="9367296" y="7327377"/>
            <a:ext cx="1641535" cy="163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fredo.setiadi/Downloads/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LDO%20IBSW\IBS%20-%20IBC%20-%20OPENET\LIWO%20CIBUBUR\PnL%20LIWO%20Cibubur%2010y%20calculation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 codeName="Sheet1">
    <pageSetUpPr fitToPage="1"/>
  </sheetPr>
  <dimension ref="B1:R35"/>
  <sheetViews>
    <sheetView showGridLines="0" tabSelected="1" zoomScale="70" zoomScaleNormal="70" workbookViewId="0">
      <selection activeCell="B2" sqref="B2"/>
    </sheetView>
  </sheetViews>
  <sheetFormatPr defaultColWidth="9.5546875" defaultRowHeight="15.6" x14ac:dyDescent="0.3"/>
  <cols>
    <col min="1" max="1" width="4.5546875" style="1" customWidth="1"/>
    <col min="2" max="2" width="4.44140625" style="1" customWidth="1"/>
    <col min="3" max="3" width="18.44140625" style="1" customWidth="1"/>
    <col min="4" max="4" width="28.33203125" style="1" customWidth="1"/>
    <col min="5" max="5" width="4.6640625" style="1" customWidth="1"/>
    <col min="6" max="6" width="5.44140625" style="1" customWidth="1"/>
    <col min="7" max="7" width="11.77734375" style="1" customWidth="1"/>
    <col min="8" max="8" width="9.33203125" style="1" customWidth="1"/>
    <col min="9" max="9" width="6" style="1" customWidth="1"/>
    <col min="10" max="10" width="2.33203125" style="1" customWidth="1"/>
    <col min="11" max="11" width="5.6640625" style="1" customWidth="1"/>
    <col min="12" max="12" width="20.44140625" style="1" bestFit="1" customWidth="1"/>
    <col min="13" max="13" width="18.33203125" style="1" customWidth="1"/>
    <col min="14" max="14" width="2.33203125" style="1" customWidth="1"/>
    <col min="15" max="15" width="4" style="1" customWidth="1"/>
    <col min="16" max="16384" width="9.5546875" style="1"/>
  </cols>
  <sheetData>
    <row r="1" spans="2:14" ht="8.4" customHeight="1" x14ac:dyDescent="0.3"/>
    <row r="2" spans="2:14" ht="16.2" customHeight="1" x14ac:dyDescent="0.45">
      <c r="B2" s="1" t="s">
        <v>0</v>
      </c>
      <c r="C2" s="2" t="s">
        <v>150</v>
      </c>
      <c r="M2" s="3"/>
      <c r="N2" s="4" t="s">
        <v>129</v>
      </c>
    </row>
    <row r="3" spans="2:14" ht="18" x14ac:dyDescent="0.35">
      <c r="C3" s="5" t="s">
        <v>1</v>
      </c>
      <c r="D3" s="2" t="s">
        <v>2</v>
      </c>
      <c r="J3" s="5" t="s">
        <v>3</v>
      </c>
      <c r="K3" s="5"/>
      <c r="L3" s="5"/>
      <c r="M3" s="6">
        <v>45880</v>
      </c>
    </row>
    <row r="4" spans="2:14" ht="18" x14ac:dyDescent="0.35">
      <c r="C4" s="5" t="s">
        <v>4</v>
      </c>
      <c r="D4" s="2" t="s">
        <v>130</v>
      </c>
    </row>
    <row r="5" spans="2:14" ht="0.9" customHeight="1" thickBot="1" x14ac:dyDescent="0.35">
      <c r="C5" s="2"/>
    </row>
    <row r="6" spans="2:14" s="7" customFormat="1" ht="18.600000000000001" thickBot="1" x14ac:dyDescent="0.4">
      <c r="B6" s="167" t="s">
        <v>5</v>
      </c>
      <c r="C6" s="168"/>
      <c r="D6" s="169"/>
      <c r="E6" s="167" t="s">
        <v>6</v>
      </c>
      <c r="F6" s="168"/>
      <c r="G6" s="168"/>
      <c r="H6" s="168"/>
      <c r="I6" s="168"/>
      <c r="J6" s="167" t="s">
        <v>7</v>
      </c>
      <c r="K6" s="168"/>
      <c r="L6" s="168"/>
      <c r="M6" s="168"/>
      <c r="N6" s="169"/>
    </row>
    <row r="7" spans="2:14" x14ac:dyDescent="0.3">
      <c r="B7" s="170" t="s">
        <v>8</v>
      </c>
      <c r="C7" s="171"/>
      <c r="D7" s="8" t="s">
        <v>131</v>
      </c>
      <c r="E7" s="172" t="s">
        <v>9</v>
      </c>
      <c r="F7" s="172"/>
      <c r="G7" s="172"/>
      <c r="H7" s="172"/>
      <c r="I7" s="172"/>
      <c r="J7" s="9"/>
      <c r="K7" s="171" t="s">
        <v>10</v>
      </c>
      <c r="L7" s="171"/>
      <c r="M7" s="10">
        <v>399785599.00080001</v>
      </c>
      <c r="N7" s="8"/>
    </row>
    <row r="8" spans="2:14" x14ac:dyDescent="0.3">
      <c r="B8" s="165" t="s">
        <v>11</v>
      </c>
      <c r="C8" s="166"/>
      <c r="D8" s="11" t="s">
        <v>132</v>
      </c>
      <c r="E8" s="158" t="s">
        <v>12</v>
      </c>
      <c r="F8" s="158"/>
      <c r="G8" s="158"/>
      <c r="H8" s="12"/>
      <c r="J8" s="13"/>
      <c r="K8" s="158" t="s">
        <v>13</v>
      </c>
      <c r="L8" s="158"/>
      <c r="M8" s="25">
        <f>M7/H9</f>
        <v>5192020.7662441563</v>
      </c>
      <c r="N8" s="14"/>
    </row>
    <row r="9" spans="2:14" x14ac:dyDescent="0.3">
      <c r="B9" s="165"/>
      <c r="C9" s="166"/>
      <c r="D9" s="14"/>
      <c r="E9" s="158" t="s">
        <v>14</v>
      </c>
      <c r="F9" s="158"/>
      <c r="G9" s="158"/>
      <c r="H9" s="12">
        <v>77</v>
      </c>
      <c r="J9" s="13"/>
      <c r="K9" s="158" t="s">
        <v>15</v>
      </c>
      <c r="L9" s="158"/>
      <c r="M9" s="15">
        <v>5</v>
      </c>
      <c r="N9" s="14"/>
    </row>
    <row r="10" spans="2:14" x14ac:dyDescent="0.3">
      <c r="B10" s="16" t="s">
        <v>16</v>
      </c>
      <c r="C10" s="17"/>
      <c r="D10" s="14"/>
      <c r="E10" s="158" t="s">
        <v>17</v>
      </c>
      <c r="F10" s="158"/>
      <c r="G10" s="158"/>
      <c r="H10" s="18">
        <v>0</v>
      </c>
      <c r="J10" s="13"/>
      <c r="K10" s="19" t="s">
        <v>18</v>
      </c>
      <c r="L10" s="19"/>
      <c r="M10" s="20">
        <f>[2]IRR!F3</f>
        <v>0.1</v>
      </c>
      <c r="N10" s="14"/>
    </row>
    <row r="11" spans="2:14" x14ac:dyDescent="0.3">
      <c r="B11" s="21" t="s">
        <v>19</v>
      </c>
      <c r="C11" s="19"/>
      <c r="D11" s="14" t="s">
        <v>112</v>
      </c>
      <c r="E11" s="159" t="s">
        <v>20</v>
      </c>
      <c r="F11" s="159"/>
      <c r="G11" s="159"/>
      <c r="H11" s="159"/>
      <c r="I11" s="159"/>
      <c r="J11" s="22"/>
      <c r="K11" s="158" t="s">
        <v>21</v>
      </c>
      <c r="L11" s="158"/>
      <c r="M11" s="10">
        <f>IRR!Q18</f>
        <v>1635400000</v>
      </c>
      <c r="N11" s="14"/>
    </row>
    <row r="12" spans="2:14" x14ac:dyDescent="0.3">
      <c r="B12" s="21" t="s">
        <v>22</v>
      </c>
      <c r="C12" s="19"/>
      <c r="D12" s="14" t="s">
        <v>23</v>
      </c>
      <c r="E12" s="157" t="s">
        <v>24</v>
      </c>
      <c r="F12" s="157"/>
      <c r="G12" s="157"/>
      <c r="H12" s="23">
        <v>0</v>
      </c>
      <c r="J12" s="13"/>
      <c r="K12" s="158" t="s">
        <v>25</v>
      </c>
      <c r="L12" s="158"/>
      <c r="M12" s="10">
        <v>0</v>
      </c>
      <c r="N12" s="14"/>
    </row>
    <row r="13" spans="2:14" x14ac:dyDescent="0.3">
      <c r="B13" s="21" t="s">
        <v>26</v>
      </c>
      <c r="C13" s="19"/>
      <c r="D13" s="24">
        <v>4</v>
      </c>
      <c r="E13" s="157" t="s">
        <v>27</v>
      </c>
      <c r="F13" s="157"/>
      <c r="G13" s="157"/>
      <c r="H13" s="23">
        <v>0</v>
      </c>
      <c r="J13" s="13"/>
      <c r="K13" s="158" t="s">
        <v>28</v>
      </c>
      <c r="L13" s="158"/>
      <c r="M13" s="10">
        <f>IRR!Q21</f>
        <v>500000000</v>
      </c>
      <c r="N13" s="14"/>
    </row>
    <row r="14" spans="2:14" x14ac:dyDescent="0.3">
      <c r="B14" s="21" t="s">
        <v>29</v>
      </c>
      <c r="C14" s="19"/>
      <c r="D14" s="24">
        <v>1</v>
      </c>
      <c r="E14" s="157" t="s">
        <v>30</v>
      </c>
      <c r="F14" s="157"/>
      <c r="G14" s="157"/>
      <c r="H14" s="23">
        <v>0</v>
      </c>
      <c r="J14" s="13"/>
      <c r="K14" s="158" t="s">
        <v>31</v>
      </c>
      <c r="L14" s="158"/>
      <c r="M14" s="25">
        <f>IRR!Q22+IRR!Q23+IRR!Q24</f>
        <v>440416241.60000002</v>
      </c>
      <c r="N14" s="14"/>
    </row>
    <row r="15" spans="2:14" ht="16.2" thickBot="1" x14ac:dyDescent="0.35">
      <c r="B15" s="21" t="s">
        <v>32</v>
      </c>
      <c r="C15" s="19"/>
      <c r="D15" s="26"/>
      <c r="E15" s="27"/>
      <c r="F15" s="27"/>
      <c r="G15" s="27"/>
      <c r="H15" s="23"/>
      <c r="J15" s="13"/>
      <c r="K15" s="19"/>
      <c r="L15" s="19"/>
      <c r="N15" s="14"/>
    </row>
    <row r="16" spans="2:14" x14ac:dyDescent="0.3">
      <c r="B16" s="13"/>
      <c r="D16" s="14"/>
      <c r="E16" s="159" t="s">
        <v>33</v>
      </c>
      <c r="F16" s="159"/>
      <c r="G16" s="159"/>
      <c r="H16" s="159"/>
      <c r="I16" s="159"/>
      <c r="J16" s="28"/>
      <c r="K16" s="160" t="s">
        <v>34</v>
      </c>
      <c r="L16" s="161"/>
      <c r="M16" s="29">
        <f>IRR!F39</f>
        <v>0.80536061208775922</v>
      </c>
      <c r="N16" s="14"/>
    </row>
    <row r="17" spans="2:18" x14ac:dyDescent="0.3">
      <c r="B17" s="13"/>
      <c r="D17" s="14"/>
      <c r="J17" s="30"/>
      <c r="K17" s="162" t="s">
        <v>35</v>
      </c>
      <c r="L17" s="163"/>
      <c r="M17" s="31">
        <f>IRR!F40</f>
        <v>481216489.49661899</v>
      </c>
      <c r="N17" s="14"/>
    </row>
    <row r="18" spans="2:18" x14ac:dyDescent="0.3">
      <c r="B18" s="13"/>
      <c r="D18" s="14"/>
      <c r="J18" s="30"/>
      <c r="K18" s="162" t="s">
        <v>36</v>
      </c>
      <c r="L18" s="163"/>
      <c r="M18" s="32">
        <f>IRR!F41</f>
        <v>0.42496255252537601</v>
      </c>
      <c r="N18" s="14"/>
      <c r="R18" s="1" t="s">
        <v>37</v>
      </c>
    </row>
    <row r="19" spans="2:18" ht="16.2" thickBot="1" x14ac:dyDescent="0.35">
      <c r="B19" s="13"/>
      <c r="D19" s="14"/>
      <c r="J19" s="30"/>
      <c r="K19" s="153" t="s">
        <v>38</v>
      </c>
      <c r="L19" s="154"/>
      <c r="M19" s="33">
        <f>IRR!F42</f>
        <v>2.100262546885268</v>
      </c>
      <c r="N19" s="14"/>
      <c r="Q19" s="1" t="s">
        <v>37</v>
      </c>
    </row>
    <row r="20" spans="2:18" ht="16.2" thickBot="1" x14ac:dyDescent="0.35">
      <c r="B20" s="34"/>
      <c r="C20" s="35"/>
      <c r="D20" s="36"/>
      <c r="E20" s="35"/>
      <c r="F20" s="35" t="s">
        <v>37</v>
      </c>
      <c r="G20" s="35"/>
      <c r="H20" s="35"/>
      <c r="I20" s="35"/>
      <c r="J20" s="13"/>
      <c r="K20" s="37"/>
      <c r="L20" s="19"/>
      <c r="M20" s="19"/>
      <c r="N20" s="14"/>
    </row>
    <row r="21" spans="2:18" x14ac:dyDescent="0.3">
      <c r="B21" s="38" t="s">
        <v>39</v>
      </c>
      <c r="C21" s="39"/>
      <c r="D21" s="39"/>
      <c r="E21" s="39"/>
      <c r="F21" s="39"/>
      <c r="G21" s="39"/>
      <c r="H21" s="39"/>
      <c r="I21" s="39"/>
      <c r="J21" s="39"/>
      <c r="L21" s="164" t="s">
        <v>40</v>
      </c>
      <c r="M21" s="164"/>
      <c r="N21" s="8"/>
    </row>
    <row r="22" spans="2:18" x14ac:dyDescent="0.3">
      <c r="B22" s="13" t="s">
        <v>41</v>
      </c>
      <c r="D22" s="1" t="s">
        <v>42</v>
      </c>
      <c r="L22" s="155" t="s">
        <v>128</v>
      </c>
      <c r="M22" s="156"/>
      <c r="N22" s="14"/>
    </row>
    <row r="23" spans="2:18" x14ac:dyDescent="0.3">
      <c r="B23" s="13"/>
      <c r="D23" s="1" t="s">
        <v>42</v>
      </c>
      <c r="N23" s="14"/>
    </row>
    <row r="24" spans="2:18" x14ac:dyDescent="0.3">
      <c r="B24" s="13"/>
      <c r="D24" s="1" t="s">
        <v>42</v>
      </c>
      <c r="N24" s="14"/>
    </row>
    <row r="25" spans="2:18" x14ac:dyDescent="0.3">
      <c r="B25" s="13"/>
      <c r="N25" s="14"/>
    </row>
    <row r="26" spans="2:18" ht="16.2" thickBot="1" x14ac:dyDescent="0.35">
      <c r="B26" s="34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6"/>
    </row>
    <row r="28" spans="2:18" x14ac:dyDescent="0.3">
      <c r="B28" s="2" t="s">
        <v>43</v>
      </c>
    </row>
    <row r="29" spans="2:18" x14ac:dyDescent="0.3"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</row>
    <row r="30" spans="2:18" x14ac:dyDescent="0.3"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</row>
    <row r="31" spans="2:18" x14ac:dyDescent="0.3"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</row>
    <row r="32" spans="2:18" x14ac:dyDescent="0.3"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</row>
    <row r="33" spans="2:13" x14ac:dyDescent="0.3"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</row>
    <row r="34" spans="2:13" x14ac:dyDescent="0.3"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</row>
    <row r="35" spans="2:13" x14ac:dyDescent="0.3"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1:I11"/>
    <mergeCell ref="K11:L11"/>
    <mergeCell ref="E12:G12"/>
    <mergeCell ref="K12:L12"/>
    <mergeCell ref="K19:L19"/>
    <mergeCell ref="L22:M22"/>
    <mergeCell ref="E14:G14"/>
    <mergeCell ref="K14:L14"/>
    <mergeCell ref="E16:I16"/>
    <mergeCell ref="K16:L16"/>
    <mergeCell ref="K17:L17"/>
    <mergeCell ref="K18:L18"/>
    <mergeCell ref="L21:M21"/>
  </mergeCells>
  <pageMargins left="0.35" right="0.7" top="0.39" bottom="0.56999999999999995" header="0.3" footer="0.3"/>
  <pageSetup paperSize="9" scale="98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 codeName="Sheet2"/>
  <dimension ref="B1:Y53"/>
  <sheetViews>
    <sheetView showGridLines="0" zoomScale="86" zoomScaleNormal="86" workbookViewId="0">
      <selection activeCell="U3" sqref="U3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8.77734375" style="1" customWidth="1"/>
    <col min="7" max="7" width="19.5546875" style="41" customWidth="1"/>
    <col min="8" max="8" width="19.88671875" style="1" customWidth="1"/>
    <col min="9" max="10" width="17.33203125" style="1" bestFit="1" customWidth="1"/>
    <col min="11" max="11" width="17.77734375" style="1" bestFit="1" customWidth="1"/>
    <col min="12" max="16" width="17.77734375" style="1" hidden="1" customWidth="1"/>
    <col min="17" max="17" width="19.21875" style="1" bestFit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B1" s="1" t="s">
        <v>44</v>
      </c>
      <c r="C1" s="1" t="str">
        <f>Summary!C2</f>
        <v>0022/IRR/IBC/VIII/2025</v>
      </c>
      <c r="Q1" s="4" t="s">
        <v>133</v>
      </c>
    </row>
    <row r="2" spans="2:25" x14ac:dyDescent="0.3">
      <c r="B2" s="42" t="s">
        <v>45</v>
      </c>
      <c r="H2" s="147" t="s">
        <v>46</v>
      </c>
      <c r="I2" s="148" t="s">
        <v>47</v>
      </c>
    </row>
    <row r="3" spans="2:25" x14ac:dyDescent="0.3">
      <c r="C3" s="1" t="s">
        <v>48</v>
      </c>
      <c r="E3" s="44">
        <v>0.02</v>
      </c>
      <c r="H3" s="149" t="s">
        <v>123</v>
      </c>
      <c r="I3" s="45"/>
      <c r="L3" s="45"/>
      <c r="M3" s="45"/>
      <c r="N3" s="45"/>
      <c r="O3" s="45"/>
      <c r="P3" s="45"/>
      <c r="R3" s="46"/>
      <c r="S3" s="46"/>
    </row>
    <row r="4" spans="2:25" x14ac:dyDescent="0.3">
      <c r="C4" s="1" t="s">
        <v>49</v>
      </c>
      <c r="E4" s="44">
        <v>0.1</v>
      </c>
      <c r="H4" s="149" t="s">
        <v>124</v>
      </c>
      <c r="I4" s="45"/>
      <c r="L4" s="45"/>
      <c r="M4" s="45"/>
      <c r="N4" s="45"/>
      <c r="O4" s="45"/>
      <c r="P4" s="45"/>
      <c r="R4" s="46"/>
      <c r="S4" s="46"/>
    </row>
    <row r="5" spans="2:25" x14ac:dyDescent="0.3">
      <c r="C5" s="1" t="s">
        <v>51</v>
      </c>
      <c r="E5" s="44">
        <v>0.05</v>
      </c>
      <c r="F5" s="41" t="s">
        <v>52</v>
      </c>
      <c r="H5" s="149" t="s">
        <v>126</v>
      </c>
      <c r="I5" s="1" t="s">
        <v>127</v>
      </c>
      <c r="S5" s="47"/>
      <c r="T5" s="47"/>
      <c r="U5" s="47"/>
      <c r="V5" s="47"/>
    </row>
    <row r="6" spans="2:25" x14ac:dyDescent="0.3">
      <c r="C6" s="1" t="s">
        <v>53</v>
      </c>
      <c r="E6" s="48">
        <v>0</v>
      </c>
      <c r="F6" s="41" t="s">
        <v>52</v>
      </c>
      <c r="H6" s="149" t="s">
        <v>125</v>
      </c>
      <c r="I6" s="1" t="s">
        <v>127</v>
      </c>
    </row>
    <row r="7" spans="2:25" x14ac:dyDescent="0.3">
      <c r="F7" s="44"/>
    </row>
    <row r="8" spans="2:25" ht="14.4" customHeight="1" x14ac:dyDescent="0.3">
      <c r="B8" s="2"/>
      <c r="G8" s="43" t="s">
        <v>54</v>
      </c>
      <c r="H8" s="43" t="s">
        <v>55</v>
      </c>
      <c r="I8" s="43" t="s">
        <v>56</v>
      </c>
      <c r="J8" s="43" t="s">
        <v>57</v>
      </c>
      <c r="K8" s="43" t="s">
        <v>58</v>
      </c>
      <c r="L8" s="43" t="s">
        <v>118</v>
      </c>
      <c r="M8" s="43" t="s">
        <v>119</v>
      </c>
      <c r="N8" s="43" t="s">
        <v>120</v>
      </c>
      <c r="O8" s="43" t="s">
        <v>121</v>
      </c>
      <c r="P8" s="43" t="s">
        <v>122</v>
      </c>
      <c r="R8" s="49"/>
      <c r="W8" s="49"/>
      <c r="X8" s="49"/>
      <c r="Y8" s="49"/>
    </row>
    <row r="9" spans="2:25" s="51" customFormat="1" ht="16.2" thickBot="1" x14ac:dyDescent="0.35">
      <c r="B9" s="50" t="s">
        <v>59</v>
      </c>
      <c r="E9" s="51" t="s">
        <v>149</v>
      </c>
      <c r="F9" s="52"/>
      <c r="G9" s="53">
        <v>0</v>
      </c>
      <c r="H9" s="53">
        <v>0</v>
      </c>
      <c r="I9" s="53">
        <v>0</v>
      </c>
      <c r="J9" s="53">
        <v>0</v>
      </c>
      <c r="K9" s="53"/>
      <c r="L9" s="53"/>
      <c r="M9" s="53"/>
      <c r="N9" s="53"/>
      <c r="O9" s="53"/>
      <c r="P9" s="53"/>
      <c r="Q9" s="52"/>
      <c r="R9" s="52"/>
      <c r="S9" s="1"/>
      <c r="T9" s="1"/>
      <c r="U9" s="1"/>
      <c r="V9" s="1"/>
      <c r="W9" s="52"/>
      <c r="X9" s="52"/>
      <c r="Y9" s="52"/>
    </row>
    <row r="10" spans="2:25" s="51" customFormat="1" ht="16.2" thickTop="1" x14ac:dyDescent="0.3">
      <c r="B10" s="50"/>
      <c r="E10" s="51">
        <v>0</v>
      </c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1"/>
      <c r="T10" s="1"/>
      <c r="U10" s="1"/>
      <c r="V10" s="1"/>
      <c r="W10" s="52"/>
      <c r="X10" s="52"/>
      <c r="Y10" s="52"/>
    </row>
    <row r="11" spans="2:25" x14ac:dyDescent="0.3">
      <c r="F11" s="54"/>
      <c r="G11" s="55">
        <v>2026</v>
      </c>
      <c r="H11" s="55">
        <f>G11+1</f>
        <v>2027</v>
      </c>
      <c r="I11" s="55">
        <f t="shared" ref="I11:P11" si="0">H11+1</f>
        <v>2028</v>
      </c>
      <c r="J11" s="55">
        <f t="shared" si="0"/>
        <v>2029</v>
      </c>
      <c r="K11" s="55">
        <f t="shared" si="0"/>
        <v>2030</v>
      </c>
      <c r="L11" s="55">
        <f t="shared" si="0"/>
        <v>2031</v>
      </c>
      <c r="M11" s="55">
        <f t="shared" si="0"/>
        <v>2032</v>
      </c>
      <c r="N11" s="55">
        <f t="shared" si="0"/>
        <v>2033</v>
      </c>
      <c r="O11" s="55">
        <f t="shared" si="0"/>
        <v>2034</v>
      </c>
      <c r="P11" s="55">
        <f t="shared" si="0"/>
        <v>2035</v>
      </c>
      <c r="Q11" s="55"/>
    </row>
    <row r="12" spans="2:25" ht="16.2" thickBot="1" x14ac:dyDescent="0.35">
      <c r="B12" s="56" t="s">
        <v>60</v>
      </c>
      <c r="C12" s="35"/>
      <c r="D12" s="35"/>
      <c r="E12" s="35"/>
      <c r="F12" s="57" t="s">
        <v>117</v>
      </c>
      <c r="G12" s="57" t="s">
        <v>61</v>
      </c>
      <c r="H12" s="58" t="s">
        <v>62</v>
      </c>
      <c r="I12" s="57" t="s">
        <v>63</v>
      </c>
      <c r="J12" s="58" t="s">
        <v>64</v>
      </c>
      <c r="K12" s="57" t="s">
        <v>65</v>
      </c>
      <c r="L12" s="57" t="s">
        <v>91</v>
      </c>
      <c r="M12" s="57" t="s">
        <v>113</v>
      </c>
      <c r="N12" s="57" t="s">
        <v>114</v>
      </c>
      <c r="O12" s="57" t="s">
        <v>115</v>
      </c>
      <c r="P12" s="57" t="s">
        <v>116</v>
      </c>
      <c r="Q12" s="59" t="s">
        <v>66</v>
      </c>
      <c r="R12" s="47"/>
      <c r="S12" s="60"/>
      <c r="T12" s="60"/>
      <c r="U12" s="60"/>
      <c r="V12" s="60"/>
      <c r="W12" s="47"/>
    </row>
    <row r="13" spans="2:25" x14ac:dyDescent="0.3">
      <c r="B13" s="1" t="s">
        <v>67</v>
      </c>
      <c r="G13" s="55">
        <v>12</v>
      </c>
      <c r="H13" s="55">
        <v>12</v>
      </c>
      <c r="I13" s="55">
        <v>12</v>
      </c>
      <c r="J13" s="55">
        <v>12</v>
      </c>
      <c r="K13" s="55">
        <v>12</v>
      </c>
      <c r="L13" s="55"/>
      <c r="M13" s="55"/>
      <c r="N13" s="55"/>
      <c r="O13" s="55"/>
      <c r="P13" s="55"/>
      <c r="Q13" s="61"/>
      <c r="S13" s="46"/>
      <c r="T13" s="46"/>
      <c r="U13" s="46"/>
      <c r="V13" s="46"/>
    </row>
    <row r="14" spans="2:25" ht="6.6" customHeight="1" x14ac:dyDescent="0.3">
      <c r="Q14" s="61"/>
      <c r="S14" s="62"/>
      <c r="T14" s="62"/>
      <c r="U14" s="62"/>
      <c r="V14" s="62"/>
    </row>
    <row r="15" spans="2:25" x14ac:dyDescent="0.3">
      <c r="B15" s="2" t="s">
        <v>68</v>
      </c>
      <c r="E15" s="63"/>
      <c r="G15" s="64"/>
      <c r="H15" s="65"/>
      <c r="I15" s="66"/>
      <c r="J15" s="66"/>
      <c r="K15" s="66"/>
      <c r="L15" s="66"/>
      <c r="M15" s="66"/>
      <c r="N15" s="66"/>
      <c r="O15" s="66"/>
      <c r="P15" s="66"/>
      <c r="Q15" s="61"/>
      <c r="S15" s="60"/>
      <c r="T15" s="60"/>
      <c r="U15" s="60"/>
      <c r="V15" s="60"/>
    </row>
    <row r="16" spans="2:25" x14ac:dyDescent="0.3">
      <c r="B16" s="2"/>
      <c r="C16" s="1" t="s">
        <v>69</v>
      </c>
      <c r="E16" s="63"/>
      <c r="G16" s="65">
        <v>157080000</v>
      </c>
      <c r="H16" s="65">
        <f>G16</f>
        <v>157080000</v>
      </c>
      <c r="I16" s="65">
        <f t="shared" ref="I16:K17" si="1">H16</f>
        <v>157080000</v>
      </c>
      <c r="J16" s="65">
        <f t="shared" si="1"/>
        <v>157080000</v>
      </c>
      <c r="K16" s="65">
        <f t="shared" si="1"/>
        <v>157080000</v>
      </c>
      <c r="L16" s="65"/>
      <c r="M16" s="65"/>
      <c r="N16" s="65"/>
      <c r="O16" s="65"/>
      <c r="P16" s="65"/>
      <c r="Q16" s="67">
        <f>SUM(G16:K16)</f>
        <v>785400000</v>
      </c>
      <c r="S16" s="60"/>
      <c r="T16" s="60"/>
      <c r="U16" s="60"/>
      <c r="V16" s="60"/>
    </row>
    <row r="17" spans="2:24" x14ac:dyDescent="0.3">
      <c r="B17" s="2"/>
      <c r="C17" s="1" t="s">
        <v>50</v>
      </c>
      <c r="E17" s="63"/>
      <c r="G17" s="152">
        <v>170000000</v>
      </c>
      <c r="H17" s="65">
        <f>G17</f>
        <v>170000000</v>
      </c>
      <c r="I17" s="65">
        <f t="shared" si="1"/>
        <v>170000000</v>
      </c>
      <c r="J17" s="65">
        <f t="shared" si="1"/>
        <v>170000000</v>
      </c>
      <c r="K17" s="65">
        <f t="shared" si="1"/>
        <v>170000000</v>
      </c>
      <c r="L17" s="65"/>
      <c r="M17" s="65"/>
      <c r="N17" s="65"/>
      <c r="O17" s="65"/>
      <c r="P17" s="65"/>
      <c r="Q17" s="67">
        <f t="shared" ref="Q17" si="2">SUM(G17:K17)</f>
        <v>850000000</v>
      </c>
      <c r="S17" s="60"/>
      <c r="T17" s="60"/>
      <c r="U17" s="60"/>
      <c r="V17" s="60"/>
    </row>
    <row r="18" spans="2:24" x14ac:dyDescent="0.3">
      <c r="B18" s="70" t="s">
        <v>70</v>
      </c>
      <c r="C18" s="70"/>
      <c r="D18" s="70"/>
      <c r="E18" s="173"/>
      <c r="F18" s="174"/>
      <c r="G18" s="71">
        <f t="shared" ref="G18:P18" si="3">SUM(G16:G17)</f>
        <v>327080000</v>
      </c>
      <c r="H18" s="71">
        <f t="shared" si="3"/>
        <v>327080000</v>
      </c>
      <c r="I18" s="71">
        <f t="shared" si="3"/>
        <v>327080000</v>
      </c>
      <c r="J18" s="71">
        <f t="shared" si="3"/>
        <v>327080000</v>
      </c>
      <c r="K18" s="71">
        <f t="shared" si="3"/>
        <v>327080000</v>
      </c>
      <c r="L18" s="71">
        <f t="shared" si="3"/>
        <v>0</v>
      </c>
      <c r="M18" s="71">
        <f t="shared" si="3"/>
        <v>0</v>
      </c>
      <c r="N18" s="71">
        <f t="shared" si="3"/>
        <v>0</v>
      </c>
      <c r="O18" s="71">
        <f t="shared" si="3"/>
        <v>0</v>
      </c>
      <c r="P18" s="71">
        <f t="shared" si="3"/>
        <v>0</v>
      </c>
      <c r="Q18" s="72">
        <f>SUM(G18:K18)</f>
        <v>1635400000</v>
      </c>
      <c r="R18" s="60"/>
      <c r="S18" s="73"/>
      <c r="T18" s="73"/>
      <c r="U18" s="73"/>
      <c r="V18" s="73"/>
      <c r="W18" s="60"/>
      <c r="X18" s="46"/>
    </row>
    <row r="19" spans="2:24" x14ac:dyDescent="0.3">
      <c r="Q19" s="61"/>
      <c r="R19" s="46"/>
      <c r="S19" s="73"/>
      <c r="T19" s="73"/>
      <c r="U19" s="73"/>
      <c r="V19" s="73"/>
      <c r="W19" s="46"/>
      <c r="X19" s="46"/>
    </row>
    <row r="20" spans="2:24" x14ac:dyDescent="0.3">
      <c r="B20" s="2" t="s">
        <v>71</v>
      </c>
      <c r="E20" s="63"/>
      <c r="F20" s="63"/>
      <c r="G20" s="64"/>
      <c r="H20" s="63"/>
      <c r="I20" s="66"/>
      <c r="J20" s="66"/>
      <c r="K20" s="66"/>
      <c r="L20" s="66"/>
      <c r="M20" s="66"/>
      <c r="N20" s="66"/>
      <c r="O20" s="66"/>
      <c r="P20" s="66"/>
      <c r="Q20" s="74"/>
      <c r="R20" s="62"/>
      <c r="S20" s="75"/>
      <c r="T20" s="75"/>
      <c r="U20" s="75"/>
      <c r="V20" s="75"/>
      <c r="W20" s="46"/>
      <c r="X20" s="46"/>
    </row>
    <row r="21" spans="2:24" x14ac:dyDescent="0.3">
      <c r="C21" s="1" t="s">
        <v>72</v>
      </c>
      <c r="E21" s="76"/>
      <c r="G21" s="77">
        <v>500000000</v>
      </c>
      <c r="H21" s="77"/>
      <c r="I21" s="77"/>
      <c r="J21" s="77"/>
      <c r="K21" s="77"/>
      <c r="L21" s="77"/>
      <c r="M21" s="77"/>
      <c r="N21" s="77"/>
      <c r="O21" s="77"/>
      <c r="P21" s="77"/>
      <c r="Q21" s="78">
        <f>SUM(G21:K21)</f>
        <v>500000000</v>
      </c>
      <c r="R21" s="60" t="s">
        <v>37</v>
      </c>
      <c r="S21" s="60"/>
      <c r="T21" s="60"/>
      <c r="U21" s="60"/>
      <c r="V21" s="60"/>
      <c r="W21" s="79"/>
      <c r="X21" s="46"/>
    </row>
    <row r="22" spans="2:24" x14ac:dyDescent="0.3">
      <c r="C22" s="1" t="s">
        <v>73</v>
      </c>
      <c r="F22" s="80"/>
      <c r="G22" s="77">
        <v>72000000</v>
      </c>
      <c r="H22" s="77">
        <f>G22</f>
        <v>72000000</v>
      </c>
      <c r="I22" s="77">
        <f>H22</f>
        <v>72000000</v>
      </c>
      <c r="J22" s="77">
        <f>I22</f>
        <v>72000000</v>
      </c>
      <c r="K22" s="77">
        <f>J22</f>
        <v>72000000</v>
      </c>
      <c r="L22" s="77"/>
      <c r="M22" s="77"/>
      <c r="N22" s="77"/>
      <c r="O22" s="77"/>
      <c r="P22" s="77"/>
      <c r="Q22" s="78">
        <f>SUM(G22:K22)</f>
        <v>360000000</v>
      </c>
      <c r="R22" s="60"/>
      <c r="S22" s="81"/>
      <c r="T22" s="81"/>
      <c r="U22" s="81"/>
      <c r="V22" s="81"/>
      <c r="W22" s="79"/>
      <c r="X22" s="46"/>
    </row>
    <row r="23" spans="2:24" x14ac:dyDescent="0.3">
      <c r="C23" s="1" t="s">
        <v>74</v>
      </c>
      <c r="G23" s="82">
        <v>14000000</v>
      </c>
      <c r="H23" s="82">
        <f>G23</f>
        <v>14000000</v>
      </c>
      <c r="I23" s="82">
        <f t="shared" ref="I23:K23" si="4">H23</f>
        <v>14000000</v>
      </c>
      <c r="J23" s="82">
        <f t="shared" si="4"/>
        <v>14000000</v>
      </c>
      <c r="K23" s="82">
        <f t="shared" si="4"/>
        <v>14000000</v>
      </c>
      <c r="L23" s="82"/>
      <c r="M23" s="82"/>
      <c r="N23" s="82"/>
      <c r="O23" s="82"/>
      <c r="P23" s="82"/>
      <c r="Q23" s="78">
        <f t="shared" ref="Q23:Q24" si="5">SUM(G23:K23)</f>
        <v>70000000</v>
      </c>
      <c r="R23" s="60"/>
      <c r="S23" s="81"/>
      <c r="T23" s="81"/>
      <c r="U23" s="81"/>
      <c r="V23" s="81"/>
      <c r="W23" s="79"/>
      <c r="X23" s="46"/>
    </row>
    <row r="24" spans="2:24" x14ac:dyDescent="0.3">
      <c r="B24" s="83"/>
      <c r="C24" s="83" t="s">
        <v>51</v>
      </c>
      <c r="D24" s="83"/>
      <c r="E24" s="83"/>
      <c r="F24" s="83"/>
      <c r="G24" s="84">
        <v>10000000</v>
      </c>
      <c r="H24" s="84">
        <f>-G24*(1+2%)</f>
        <v>-10200000</v>
      </c>
      <c r="I24" s="84">
        <f t="shared" ref="I24:K24" si="6">-H24*(1+2%)</f>
        <v>10404000</v>
      </c>
      <c r="J24" s="84">
        <f t="shared" si="6"/>
        <v>-10612080</v>
      </c>
      <c r="K24" s="84">
        <f t="shared" si="6"/>
        <v>10824321.6</v>
      </c>
      <c r="L24" s="84">
        <f t="shared" ref="L24:N24" si="7">L18*$E$5</f>
        <v>0</v>
      </c>
      <c r="M24" s="84">
        <f t="shared" si="7"/>
        <v>0</v>
      </c>
      <c r="N24" s="84">
        <f t="shared" si="7"/>
        <v>0</v>
      </c>
      <c r="O24" s="84">
        <f t="shared" ref="O24:P24" si="8">O18*$E$5</f>
        <v>0</v>
      </c>
      <c r="P24" s="84">
        <f t="shared" si="8"/>
        <v>0</v>
      </c>
      <c r="Q24" s="78">
        <f t="shared" si="5"/>
        <v>10416241.6</v>
      </c>
      <c r="R24" s="69"/>
      <c r="S24" s="81"/>
      <c r="T24" s="81"/>
      <c r="U24" s="81"/>
      <c r="V24" s="81"/>
      <c r="W24" s="79"/>
      <c r="X24" s="46"/>
    </row>
    <row r="25" spans="2:24" s="2" customFormat="1" x14ac:dyDescent="0.3">
      <c r="B25" s="70" t="s">
        <v>75</v>
      </c>
      <c r="C25" s="70"/>
      <c r="D25" s="70"/>
      <c r="E25" s="70"/>
      <c r="F25" s="70"/>
      <c r="G25" s="71">
        <f>SUM(G21:G24)</f>
        <v>596000000</v>
      </c>
      <c r="H25" s="71">
        <f t="shared" ref="H25:K25" si="9">SUM(H21:H24)</f>
        <v>75800000</v>
      </c>
      <c r="I25" s="71">
        <f t="shared" si="9"/>
        <v>96404000</v>
      </c>
      <c r="J25" s="71">
        <f t="shared" si="9"/>
        <v>75387920</v>
      </c>
      <c r="K25" s="71">
        <f t="shared" si="9"/>
        <v>96824321.599999994</v>
      </c>
      <c r="L25" s="71">
        <f t="shared" ref="L25:N25" si="10">SUM(L21:L24)</f>
        <v>0</v>
      </c>
      <c r="M25" s="71">
        <f t="shared" si="10"/>
        <v>0</v>
      </c>
      <c r="N25" s="71">
        <f t="shared" si="10"/>
        <v>0</v>
      </c>
      <c r="O25" s="71">
        <f t="shared" ref="O25:P25" si="11">SUM(O21:O24)</f>
        <v>0</v>
      </c>
      <c r="P25" s="71">
        <f t="shared" si="11"/>
        <v>0</v>
      </c>
      <c r="Q25" s="85">
        <f>SUM(Q21:Q24)</f>
        <v>940416241.60000002</v>
      </c>
      <c r="R25" s="73"/>
      <c r="S25" s="86"/>
      <c r="T25" s="86"/>
      <c r="U25" s="86"/>
      <c r="V25" s="86"/>
      <c r="W25" s="73"/>
      <c r="X25" s="87"/>
    </row>
    <row r="26" spans="2:24" s="2" customFormat="1" x14ac:dyDescent="0.3">
      <c r="B26" s="2" t="s">
        <v>76</v>
      </c>
      <c r="G26" s="146">
        <f>G18-G25</f>
        <v>-268920000</v>
      </c>
      <c r="H26" s="88">
        <f>H18-H25</f>
        <v>251280000</v>
      </c>
      <c r="I26" s="88">
        <f t="shared" ref="I26:K26" si="12">I18-I25</f>
        <v>230676000</v>
      </c>
      <c r="J26" s="88">
        <f t="shared" si="12"/>
        <v>251692080</v>
      </c>
      <c r="K26" s="88">
        <f t="shared" si="12"/>
        <v>230255678.40000001</v>
      </c>
      <c r="L26" s="88">
        <f t="shared" ref="L26:N26" si="13">L18-L25</f>
        <v>0</v>
      </c>
      <c r="M26" s="88">
        <f t="shared" si="13"/>
        <v>0</v>
      </c>
      <c r="N26" s="88">
        <f t="shared" si="13"/>
        <v>0</v>
      </c>
      <c r="O26" s="88">
        <f t="shared" ref="O26:P26" si="14">O18-O25</f>
        <v>0</v>
      </c>
      <c r="P26" s="88">
        <f t="shared" si="14"/>
        <v>0</v>
      </c>
      <c r="Q26" s="89">
        <f>Q18-Q25</f>
        <v>694983758.39999998</v>
      </c>
      <c r="R26" s="73"/>
      <c r="S26" s="81"/>
      <c r="T26" s="81"/>
      <c r="U26" s="81"/>
      <c r="V26" s="81"/>
      <c r="W26" s="73"/>
      <c r="X26" s="87"/>
    </row>
    <row r="27" spans="2:24" s="2" customFormat="1" x14ac:dyDescent="0.3">
      <c r="B27" s="90" t="s">
        <v>77</v>
      </c>
      <c r="C27" s="91"/>
      <c r="D27" s="91"/>
      <c r="E27" s="91"/>
      <c r="F27" s="91"/>
      <c r="G27" s="92">
        <v>0</v>
      </c>
      <c r="H27" s="92">
        <f>H26/H18</f>
        <v>0.76825241531123889</v>
      </c>
      <c r="I27" s="92">
        <f t="shared" ref="I27:K27" si="15">I26/I18</f>
        <v>0.70525865231747586</v>
      </c>
      <c r="J27" s="92">
        <f t="shared" si="15"/>
        <v>0.76951229057111414</v>
      </c>
      <c r="K27" s="92">
        <f t="shared" si="15"/>
        <v>0.70397357955240314</v>
      </c>
      <c r="L27" s="92" t="e">
        <f t="shared" ref="L27:N27" si="16">L26/L18</f>
        <v>#DIV/0!</v>
      </c>
      <c r="M27" s="92" t="e">
        <f t="shared" si="16"/>
        <v>#DIV/0!</v>
      </c>
      <c r="N27" s="92" t="e">
        <f t="shared" si="16"/>
        <v>#DIV/0!</v>
      </c>
      <c r="O27" s="92" t="e">
        <f t="shared" ref="O27:P27" si="17">O26/O18</f>
        <v>#DIV/0!</v>
      </c>
      <c r="P27" s="92" t="e">
        <f t="shared" si="17"/>
        <v>#DIV/0!</v>
      </c>
      <c r="Q27" s="93">
        <f>Q26/Q18</f>
        <v>0.42496255252537601</v>
      </c>
      <c r="R27" s="75"/>
      <c r="S27" s="46"/>
      <c r="T27" s="46"/>
      <c r="U27" s="46"/>
      <c r="V27" s="46"/>
      <c r="W27" s="75"/>
      <c r="X27" s="87"/>
    </row>
    <row r="28" spans="2:24" x14ac:dyDescent="0.3">
      <c r="B28" s="83" t="s">
        <v>78</v>
      </c>
      <c r="C28" s="83"/>
      <c r="D28" s="83"/>
      <c r="E28" s="83"/>
      <c r="F28" s="83"/>
      <c r="G28" s="94">
        <f>G50</f>
        <v>0</v>
      </c>
      <c r="H28" s="94">
        <f>H50</f>
        <v>0</v>
      </c>
      <c r="I28" s="94">
        <f>I50</f>
        <v>0</v>
      </c>
      <c r="J28" s="94">
        <f>J50</f>
        <v>0</v>
      </c>
      <c r="K28" s="94">
        <f>K50</f>
        <v>0</v>
      </c>
      <c r="L28" s="94">
        <f t="shared" ref="L28:P28" si="18">L50</f>
        <v>0</v>
      </c>
      <c r="M28" s="94">
        <f t="shared" si="18"/>
        <v>0</v>
      </c>
      <c r="N28" s="94">
        <f t="shared" si="18"/>
        <v>0</v>
      </c>
      <c r="O28" s="94">
        <f t="shared" si="18"/>
        <v>0</v>
      </c>
      <c r="P28" s="94">
        <f t="shared" si="18"/>
        <v>0</v>
      </c>
      <c r="Q28" s="95">
        <f>SUM(G28:K28)</f>
        <v>0</v>
      </c>
      <c r="R28" s="60"/>
      <c r="S28" s="96"/>
      <c r="T28" s="96"/>
      <c r="U28" s="96"/>
      <c r="V28" s="96"/>
      <c r="W28" s="60"/>
      <c r="X28" s="46"/>
    </row>
    <row r="29" spans="2:24" x14ac:dyDescent="0.3">
      <c r="B29" s="1" t="s">
        <v>79</v>
      </c>
      <c r="G29" s="97">
        <f t="shared" ref="G29:Q29" si="19">G26-G28</f>
        <v>-268920000</v>
      </c>
      <c r="H29" s="97">
        <f t="shared" si="19"/>
        <v>251280000</v>
      </c>
      <c r="I29" s="97">
        <f t="shared" si="19"/>
        <v>230676000</v>
      </c>
      <c r="J29" s="97">
        <f t="shared" si="19"/>
        <v>251692080</v>
      </c>
      <c r="K29" s="97">
        <f t="shared" si="19"/>
        <v>230255678.40000001</v>
      </c>
      <c r="L29" s="97">
        <f t="shared" ref="L29:N29" si="20">L26-L28</f>
        <v>0</v>
      </c>
      <c r="M29" s="97">
        <f t="shared" si="20"/>
        <v>0</v>
      </c>
      <c r="N29" s="97">
        <f t="shared" si="20"/>
        <v>0</v>
      </c>
      <c r="O29" s="97">
        <f t="shared" ref="O29:P29" si="21">O26-O28</f>
        <v>0</v>
      </c>
      <c r="P29" s="97">
        <f t="shared" si="21"/>
        <v>0</v>
      </c>
      <c r="Q29" s="98">
        <f t="shared" si="19"/>
        <v>694983758.39999998</v>
      </c>
      <c r="R29" s="81"/>
      <c r="S29" s="96"/>
      <c r="T29" s="96"/>
      <c r="U29" s="96"/>
      <c r="V29" s="96"/>
      <c r="W29" s="81"/>
      <c r="X29" s="46"/>
    </row>
    <row r="30" spans="2:24" x14ac:dyDescent="0.3">
      <c r="B30" s="1" t="s">
        <v>80</v>
      </c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100">
        <f>SUM(G30:K30)</f>
        <v>0</v>
      </c>
      <c r="R30" s="81"/>
      <c r="S30" s="96"/>
      <c r="T30" s="96"/>
      <c r="U30" s="96"/>
      <c r="V30" s="96"/>
      <c r="W30" s="81"/>
      <c r="X30" s="46"/>
    </row>
    <row r="31" spans="2:24" x14ac:dyDescent="0.3">
      <c r="B31" s="1" t="s">
        <v>81</v>
      </c>
      <c r="G31" s="150">
        <f t="shared" ref="G31:K31" si="22">G29-G30</f>
        <v>-268920000</v>
      </c>
      <c r="H31" s="99">
        <f t="shared" si="22"/>
        <v>251280000</v>
      </c>
      <c r="I31" s="99">
        <f t="shared" si="22"/>
        <v>230676000</v>
      </c>
      <c r="J31" s="99">
        <f t="shared" si="22"/>
        <v>251692080</v>
      </c>
      <c r="K31" s="99">
        <f t="shared" si="22"/>
        <v>230255678.40000001</v>
      </c>
      <c r="L31" s="99"/>
      <c r="M31" s="99"/>
      <c r="N31" s="99"/>
      <c r="O31" s="99"/>
      <c r="P31" s="99"/>
      <c r="Q31" s="100">
        <f>SUM(G31:K31)</f>
        <v>694983758.39999998</v>
      </c>
      <c r="R31" s="81"/>
      <c r="S31" s="101"/>
      <c r="T31" s="101"/>
      <c r="U31" s="101"/>
      <c r="V31" s="101"/>
      <c r="W31" s="81"/>
      <c r="X31" s="46"/>
    </row>
    <row r="32" spans="2:24" x14ac:dyDescent="0.3">
      <c r="B32" s="83" t="s">
        <v>82</v>
      </c>
      <c r="C32" s="83"/>
      <c r="D32" s="83"/>
      <c r="E32" s="83"/>
      <c r="F32" s="83"/>
      <c r="G32" s="102">
        <f>IF(G31&lt;0,0,G31*$E$3)</f>
        <v>0</v>
      </c>
      <c r="H32" s="102">
        <f>IF(H31&lt;0,0,H31*$E$3)</f>
        <v>5025600</v>
      </c>
      <c r="I32" s="102">
        <f>IF(I31&lt;0,0,I31*$E$3)</f>
        <v>4613520</v>
      </c>
      <c r="J32" s="102">
        <f>IF(J31&lt;0,0,J31*$E$3)</f>
        <v>5033841.6000000006</v>
      </c>
      <c r="K32" s="102">
        <f>IF(K31&lt;0,0,K31*$E$3)</f>
        <v>4605113.568</v>
      </c>
      <c r="L32" s="102"/>
      <c r="M32" s="102"/>
      <c r="N32" s="102"/>
      <c r="O32" s="102"/>
      <c r="P32" s="102"/>
      <c r="Q32" s="103">
        <f>SUM(G32:K32)</f>
        <v>19278075.168000001</v>
      </c>
      <c r="R32" s="86"/>
      <c r="W32" s="96"/>
      <c r="X32" s="46"/>
    </row>
    <row r="33" spans="2:24" ht="16.2" thickBot="1" x14ac:dyDescent="0.35">
      <c r="B33" s="104" t="s">
        <v>83</v>
      </c>
      <c r="C33" s="104"/>
      <c r="D33" s="104"/>
      <c r="E33" s="104"/>
      <c r="F33" s="104"/>
      <c r="G33" s="105">
        <f>G31-G32</f>
        <v>-268920000</v>
      </c>
      <c r="H33" s="105">
        <f t="shared" ref="H33:K33" si="23">H31-H32</f>
        <v>246254400</v>
      </c>
      <c r="I33" s="105">
        <f t="shared" si="23"/>
        <v>226062480</v>
      </c>
      <c r="J33" s="105">
        <f t="shared" si="23"/>
        <v>246658238.40000001</v>
      </c>
      <c r="K33" s="105">
        <f t="shared" si="23"/>
        <v>225650564.83200002</v>
      </c>
      <c r="L33" s="105">
        <f t="shared" ref="L33:N33" si="24">L31-L32</f>
        <v>0</v>
      </c>
      <c r="M33" s="105">
        <f t="shared" si="24"/>
        <v>0</v>
      </c>
      <c r="N33" s="105">
        <f t="shared" si="24"/>
        <v>0</v>
      </c>
      <c r="O33" s="105">
        <f t="shared" ref="O33:P33" si="25">O31-O32</f>
        <v>0</v>
      </c>
      <c r="P33" s="105">
        <f t="shared" si="25"/>
        <v>0</v>
      </c>
      <c r="Q33" s="106">
        <f>Q29-Q32</f>
        <v>675705683.23199999</v>
      </c>
      <c r="R33" s="81"/>
      <c r="W33" s="81"/>
      <c r="X33" s="46"/>
    </row>
    <row r="34" spans="2:24" x14ac:dyDescent="0.3">
      <c r="Q34" s="61"/>
      <c r="R34" s="46"/>
      <c r="W34" s="46"/>
      <c r="X34" s="46"/>
    </row>
    <row r="35" spans="2:24" x14ac:dyDescent="0.3">
      <c r="B35" s="83" t="s">
        <v>84</v>
      </c>
      <c r="C35" s="83"/>
      <c r="D35" s="83"/>
      <c r="E35" s="83"/>
      <c r="F35" s="107">
        <f>-G9+-G10</f>
        <v>0</v>
      </c>
      <c r="G35" s="107">
        <f>-H9+-H10</f>
        <v>0</v>
      </c>
      <c r="H35" s="107">
        <f>-I9+-I10</f>
        <v>0</v>
      </c>
      <c r="I35" s="107">
        <f>-J9+-J10</f>
        <v>0</v>
      </c>
      <c r="J35" s="107">
        <f>-K9+-K10</f>
        <v>0</v>
      </c>
      <c r="K35" s="107">
        <f t="shared" ref="K35:P35" si="26">-Q9+-Q10</f>
        <v>0</v>
      </c>
      <c r="L35" s="107">
        <f t="shared" si="26"/>
        <v>0</v>
      </c>
      <c r="M35" s="107">
        <f t="shared" si="26"/>
        <v>0</v>
      </c>
      <c r="N35" s="107">
        <f t="shared" si="26"/>
        <v>0</v>
      </c>
      <c r="O35" s="107">
        <f t="shared" si="26"/>
        <v>0</v>
      </c>
      <c r="P35" s="107">
        <f t="shared" si="26"/>
        <v>0</v>
      </c>
      <c r="Q35" s="108"/>
      <c r="R35" s="96"/>
      <c r="W35" s="96"/>
      <c r="X35" s="46"/>
    </row>
    <row r="36" spans="2:24" x14ac:dyDescent="0.3">
      <c r="B36" s="1" t="s">
        <v>85</v>
      </c>
      <c r="F36" s="109">
        <f>F35</f>
        <v>0</v>
      </c>
      <c r="G36" s="109">
        <f>G35+G33+G28</f>
        <v>-268920000</v>
      </c>
      <c r="H36" s="109">
        <f t="shared" ref="H36:J36" si="27">H35+H33+H28</f>
        <v>246254400</v>
      </c>
      <c r="I36" s="109">
        <f t="shared" si="27"/>
        <v>226062480</v>
      </c>
      <c r="J36" s="109">
        <f t="shared" si="27"/>
        <v>246658238.40000001</v>
      </c>
      <c r="K36" s="109">
        <f>K35+K33+K28</f>
        <v>225650564.83200002</v>
      </c>
      <c r="L36" s="109">
        <f t="shared" ref="L36:N36" si="28">L35+L33+L28</f>
        <v>0</v>
      </c>
      <c r="M36" s="109">
        <f t="shared" si="28"/>
        <v>0</v>
      </c>
      <c r="N36" s="109">
        <f t="shared" si="28"/>
        <v>0</v>
      </c>
      <c r="O36" s="109">
        <f t="shared" ref="O36" si="29">O35+O33+O28</f>
        <v>0</v>
      </c>
      <c r="P36" s="109">
        <f t="shared" ref="P36" si="30">P35+P33+P28</f>
        <v>0</v>
      </c>
      <c r="Q36" s="110">
        <f>SUM(F36:K36)</f>
        <v>675705683.23199999</v>
      </c>
      <c r="R36" s="96"/>
      <c r="S36" s="43"/>
      <c r="T36" s="55"/>
      <c r="U36" s="43"/>
      <c r="V36" s="55"/>
      <c r="W36" s="96"/>
      <c r="X36" s="46"/>
    </row>
    <row r="37" spans="2:24" x14ac:dyDescent="0.3">
      <c r="B37" s="1" t="s">
        <v>86</v>
      </c>
      <c r="F37" s="109">
        <f>F36</f>
        <v>0</v>
      </c>
      <c r="G37" s="109">
        <f>F37+G36</f>
        <v>-268920000</v>
      </c>
      <c r="H37" s="109">
        <f t="shared" ref="H37:K37" si="31">G37+H36</f>
        <v>-22665600</v>
      </c>
      <c r="I37" s="109">
        <f t="shared" si="31"/>
        <v>203396880</v>
      </c>
      <c r="J37" s="109">
        <f t="shared" si="31"/>
        <v>450055118.39999998</v>
      </c>
      <c r="K37" s="109">
        <f t="shared" si="31"/>
        <v>675705683.23199999</v>
      </c>
      <c r="L37" s="109"/>
      <c r="M37" s="109"/>
      <c r="N37" s="109"/>
      <c r="O37" s="109"/>
      <c r="P37" s="109"/>
      <c r="Q37" s="110"/>
      <c r="R37" s="96"/>
      <c r="S37" s="111"/>
      <c r="T37" s="111"/>
      <c r="U37" s="111"/>
      <c r="V37" s="111"/>
      <c r="W37" s="96"/>
      <c r="X37" s="46"/>
    </row>
    <row r="38" spans="2:24" x14ac:dyDescent="0.3">
      <c r="B38" s="1" t="s">
        <v>87</v>
      </c>
      <c r="F38" s="109"/>
      <c r="G38" s="101">
        <f>IF(AND(F37&lt;0,G37&gt;0),G43-(G37/G36),0)</f>
        <v>0</v>
      </c>
      <c r="H38" s="101">
        <f t="shared" ref="H38:K38" si="32">IF(AND(G37&lt;0,H37&gt;0),H43-(H37/H36),0)</f>
        <v>0</v>
      </c>
      <c r="I38" s="101">
        <f t="shared" si="32"/>
        <v>2.100262546885268</v>
      </c>
      <c r="J38" s="101">
        <f t="shared" si="32"/>
        <v>0</v>
      </c>
      <c r="K38" s="101">
        <f t="shared" si="32"/>
        <v>0</v>
      </c>
      <c r="L38" s="101"/>
      <c r="M38" s="101"/>
      <c r="N38" s="101"/>
      <c r="O38" s="101"/>
      <c r="P38" s="101"/>
      <c r="Q38" s="112"/>
      <c r="R38" s="101"/>
      <c r="S38" s="113"/>
      <c r="T38" s="113"/>
      <c r="U38" s="113"/>
      <c r="V38" s="113"/>
      <c r="W38" s="101"/>
    </row>
    <row r="39" spans="2:24" x14ac:dyDescent="0.3">
      <c r="B39" s="114" t="s">
        <v>34</v>
      </c>
      <c r="C39" s="115"/>
      <c r="D39" s="115"/>
      <c r="E39" s="115"/>
      <c r="F39" s="116">
        <f>IRR(G36:P36)</f>
        <v>0.80536061208775922</v>
      </c>
      <c r="S39" s="113"/>
      <c r="T39" s="113"/>
      <c r="U39" s="113"/>
      <c r="V39" s="113"/>
    </row>
    <row r="40" spans="2:24" x14ac:dyDescent="0.3">
      <c r="B40" s="117" t="s">
        <v>35</v>
      </c>
      <c r="C40" s="50"/>
      <c r="D40" s="50"/>
      <c r="E40" s="50"/>
      <c r="F40" s="118">
        <f>NPV(E4,H36:K36)+G36</f>
        <v>481216489.49661899</v>
      </c>
      <c r="H40" s="119"/>
      <c r="I40" s="120"/>
      <c r="S40" s="113"/>
      <c r="T40" s="113"/>
      <c r="U40" s="113"/>
      <c r="V40" s="113"/>
    </row>
    <row r="41" spans="2:24" x14ac:dyDescent="0.3">
      <c r="B41" s="117" t="s">
        <v>36</v>
      </c>
      <c r="C41" s="50"/>
      <c r="D41" s="50"/>
      <c r="E41" s="50"/>
      <c r="F41" s="121">
        <f>Q27</f>
        <v>0.42496255252537601</v>
      </c>
      <c r="H41" s="68"/>
      <c r="S41" s="113"/>
      <c r="T41" s="113"/>
      <c r="U41" s="113"/>
      <c r="V41" s="113"/>
    </row>
    <row r="42" spans="2:24" x14ac:dyDescent="0.3">
      <c r="B42" s="122" t="s">
        <v>88</v>
      </c>
      <c r="C42" s="123"/>
      <c r="D42" s="123"/>
      <c r="E42" s="123"/>
      <c r="F42" s="124">
        <f>SUM(F38:K38)</f>
        <v>2.100262546885268</v>
      </c>
      <c r="S42" s="113"/>
      <c r="T42" s="113"/>
      <c r="U42" s="113"/>
      <c r="V42" s="113"/>
    </row>
    <row r="43" spans="2:24" ht="9.6" customHeight="1" x14ac:dyDescent="0.3">
      <c r="G43" s="55">
        <v>1</v>
      </c>
      <c r="H43" s="43">
        <v>2</v>
      </c>
      <c r="I43" s="55">
        <v>3</v>
      </c>
      <c r="J43" s="43">
        <v>4</v>
      </c>
      <c r="K43" s="55">
        <v>5</v>
      </c>
      <c r="L43" s="55"/>
      <c r="M43" s="55"/>
      <c r="N43" s="55"/>
      <c r="O43" s="55"/>
      <c r="P43" s="55"/>
      <c r="Q43" s="43"/>
      <c r="R43" s="55"/>
      <c r="S43" s="125"/>
      <c r="T43" s="125"/>
      <c r="U43" s="125"/>
      <c r="V43" s="125"/>
    </row>
    <row r="44" spans="2:24" x14ac:dyDescent="0.3">
      <c r="B44" s="126" t="s">
        <v>89</v>
      </c>
      <c r="E44" s="111" t="s">
        <v>90</v>
      </c>
      <c r="G44" s="111" t="str">
        <f>G12</f>
        <v>Year 1</v>
      </c>
      <c r="H44" s="111" t="str">
        <f>H12</f>
        <v>Year 2</v>
      </c>
      <c r="I44" s="111" t="str">
        <f>I12</f>
        <v>Year 3</v>
      </c>
      <c r="J44" s="111" t="str">
        <f>J12</f>
        <v>Year 4</v>
      </c>
      <c r="K44" s="111" t="str">
        <f>K12</f>
        <v>Year 5</v>
      </c>
      <c r="L44" s="111"/>
      <c r="M44" s="111"/>
      <c r="N44" s="111"/>
      <c r="O44" s="111"/>
      <c r="P44" s="111"/>
      <c r="Q44" s="111"/>
      <c r="R44" s="111"/>
      <c r="W44" s="111"/>
    </row>
    <row r="45" spans="2:24" x14ac:dyDescent="0.3">
      <c r="D45" s="1" t="s">
        <v>61</v>
      </c>
      <c r="E45" s="1">
        <v>5</v>
      </c>
      <c r="G45" s="127">
        <f>SUM(G9:G10)/$E45</f>
        <v>0</v>
      </c>
      <c r="H45" s="113">
        <f>G45</f>
        <v>0</v>
      </c>
      <c r="I45" s="113">
        <f t="shared" ref="I45:K46" si="33">H45</f>
        <v>0</v>
      </c>
      <c r="J45" s="113">
        <f t="shared" si="33"/>
        <v>0</v>
      </c>
      <c r="K45" s="113">
        <f t="shared" si="33"/>
        <v>0</v>
      </c>
      <c r="L45" s="113">
        <f t="shared" ref="L45" si="34">K45</f>
        <v>0</v>
      </c>
      <c r="M45" s="113">
        <f t="shared" ref="M45" si="35">L45</f>
        <v>0</v>
      </c>
      <c r="N45" s="113">
        <f t="shared" ref="N45" si="36">M45</f>
        <v>0</v>
      </c>
      <c r="O45" s="113">
        <f t="shared" ref="O45" si="37">N45</f>
        <v>0</v>
      </c>
      <c r="P45" s="113">
        <f t="shared" ref="P45" si="38">O45</f>
        <v>0</v>
      </c>
      <c r="Q45" s="113"/>
      <c r="R45" s="113"/>
      <c r="W45" s="128"/>
    </row>
    <row r="46" spans="2:24" hidden="1" x14ac:dyDescent="0.3">
      <c r="D46" s="1" t="s">
        <v>63</v>
      </c>
      <c r="E46" s="1">
        <v>4</v>
      </c>
      <c r="H46" s="127">
        <f>I$10/$E46</f>
        <v>0</v>
      </c>
      <c r="J46" s="113">
        <f>H46</f>
        <v>0</v>
      </c>
      <c r="K46" s="113">
        <f t="shared" si="33"/>
        <v>0</v>
      </c>
      <c r="L46" s="113"/>
      <c r="M46" s="113"/>
      <c r="N46" s="113"/>
      <c r="O46" s="113"/>
      <c r="P46" s="113"/>
      <c r="Q46" s="113"/>
      <c r="R46" s="113"/>
      <c r="W46" s="128"/>
    </row>
    <row r="47" spans="2:24" hidden="1" x14ac:dyDescent="0.3">
      <c r="D47" s="1" t="s">
        <v>64</v>
      </c>
      <c r="E47" s="1">
        <v>3</v>
      </c>
      <c r="I47" s="127">
        <f>J$9/$E47</f>
        <v>0</v>
      </c>
      <c r="K47" s="113">
        <f>I47</f>
        <v>0</v>
      </c>
      <c r="L47" s="113"/>
      <c r="M47" s="113"/>
      <c r="N47" s="113"/>
      <c r="O47" s="113"/>
      <c r="P47" s="113"/>
      <c r="Q47" s="113"/>
      <c r="R47" s="113"/>
      <c r="W47" s="128"/>
    </row>
    <row r="48" spans="2:24" hidden="1" x14ac:dyDescent="0.3">
      <c r="D48" s="1" t="s">
        <v>65</v>
      </c>
      <c r="E48" s="1">
        <v>2</v>
      </c>
      <c r="J48" s="127"/>
      <c r="Q48" s="113"/>
      <c r="R48" s="113"/>
      <c r="W48" s="128"/>
    </row>
    <row r="49" spans="2:23" hidden="1" x14ac:dyDescent="0.3">
      <c r="D49" s="1" t="s">
        <v>91</v>
      </c>
      <c r="E49" s="1">
        <v>1</v>
      </c>
      <c r="K49" s="127"/>
      <c r="L49" s="127"/>
      <c r="M49" s="127"/>
      <c r="N49" s="127"/>
      <c r="O49" s="127"/>
      <c r="P49" s="127"/>
      <c r="Q49" s="113"/>
      <c r="R49" s="113"/>
      <c r="W49" s="128"/>
    </row>
    <row r="50" spans="2:23" ht="16.2" thickBot="1" x14ac:dyDescent="0.35">
      <c r="B50" s="129" t="s">
        <v>92</v>
      </c>
      <c r="C50" s="130"/>
      <c r="D50" s="130"/>
      <c r="E50" s="130"/>
      <c r="F50" s="130"/>
      <c r="G50" s="131">
        <f>SUM(G45:G48)</f>
        <v>0</v>
      </c>
      <c r="H50" s="131">
        <f>SUM(H45:H48)</f>
        <v>0</v>
      </c>
      <c r="I50" s="131">
        <f>SUM(I45:I48)</f>
        <v>0</v>
      </c>
      <c r="J50" s="131">
        <f>SUM(J45:J48)</f>
        <v>0</v>
      </c>
      <c r="K50" s="131">
        <f>SUM(K45:K48)</f>
        <v>0</v>
      </c>
      <c r="L50" s="145"/>
      <c r="M50" s="145"/>
      <c r="N50" s="145"/>
      <c r="O50" s="145"/>
      <c r="P50" s="145"/>
      <c r="Q50" s="125"/>
      <c r="R50" s="125"/>
      <c r="W50" s="125"/>
    </row>
    <row r="51" spans="2:23" ht="16.2" thickTop="1" x14ac:dyDescent="0.3">
      <c r="W51" s="120"/>
    </row>
    <row r="53" spans="2:23" x14ac:dyDescent="0.3">
      <c r="F53" s="1" t="s">
        <v>37</v>
      </c>
    </row>
  </sheetData>
  <mergeCells count="1">
    <mergeCell ref="E18:F18"/>
  </mergeCells>
  <phoneticPr fontId="23" type="noConversion"/>
  <pageMargins left="0.93" right="0.25" top="0.37" bottom="0.16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8542D-E203-46BE-A1AA-95461C8D4DC0}">
  <sheetPr codeName="Sheet3"/>
  <dimension ref="A1:D18"/>
  <sheetViews>
    <sheetView workbookViewId="0">
      <selection activeCell="C1" sqref="C1:C1048576"/>
    </sheetView>
  </sheetViews>
  <sheetFormatPr defaultRowHeight="14.4" x14ac:dyDescent="0.3"/>
  <cols>
    <col min="2" max="2" width="23.77734375" bestFit="1" customWidth="1"/>
    <col min="3" max="3" width="31.21875" customWidth="1"/>
    <col min="4" max="4" width="28.5546875" customWidth="1"/>
  </cols>
  <sheetData>
    <row r="1" spans="1:4" ht="21" x14ac:dyDescent="0.4">
      <c r="A1" s="132"/>
      <c r="B1" s="132"/>
      <c r="C1" s="133" t="s">
        <v>93</v>
      </c>
      <c r="D1" s="132"/>
    </row>
    <row r="2" spans="1:4" x14ac:dyDescent="0.3">
      <c r="A2" s="132"/>
      <c r="B2" s="132"/>
      <c r="C2" s="132"/>
      <c r="D2" s="132"/>
    </row>
    <row r="3" spans="1:4" x14ac:dyDescent="0.3">
      <c r="A3" s="134" t="s">
        <v>94</v>
      </c>
      <c r="B3" s="134"/>
      <c r="C3" s="134" t="s">
        <v>145</v>
      </c>
      <c r="D3" s="132"/>
    </row>
    <row r="4" spans="1:4" x14ac:dyDescent="0.3">
      <c r="A4" s="134" t="s">
        <v>95</v>
      </c>
      <c r="B4" s="134"/>
      <c r="C4" s="134" t="s">
        <v>146</v>
      </c>
      <c r="D4" s="132"/>
    </row>
    <row r="5" spans="1:4" x14ac:dyDescent="0.3">
      <c r="A5" s="134" t="s">
        <v>96</v>
      </c>
      <c r="B5" s="134"/>
      <c r="C5" s="134" t="s">
        <v>147</v>
      </c>
      <c r="D5" s="132"/>
    </row>
    <row r="6" spans="1:4" x14ac:dyDescent="0.3">
      <c r="A6" s="134" t="s">
        <v>97</v>
      </c>
      <c r="B6" s="134"/>
      <c r="C6" s="151" t="s">
        <v>148</v>
      </c>
      <c r="D6" s="132"/>
    </row>
    <row r="7" spans="1:4" x14ac:dyDescent="0.3">
      <c r="A7" s="134" t="s">
        <v>98</v>
      </c>
      <c r="B7" s="134"/>
      <c r="C7" s="134" t="s">
        <v>144</v>
      </c>
      <c r="D7" s="132"/>
    </row>
    <row r="8" spans="1:4" x14ac:dyDescent="0.3">
      <c r="A8" s="132"/>
      <c r="B8" s="132"/>
      <c r="C8" s="132"/>
      <c r="D8" s="132"/>
    </row>
    <row r="9" spans="1:4" x14ac:dyDescent="0.3">
      <c r="A9" s="177" t="s">
        <v>99</v>
      </c>
      <c r="B9" s="178" t="s">
        <v>100</v>
      </c>
      <c r="C9" s="178" t="s">
        <v>101</v>
      </c>
      <c r="D9" s="178" t="s">
        <v>23</v>
      </c>
    </row>
    <row r="10" spans="1:4" x14ac:dyDescent="0.3">
      <c r="A10" s="177"/>
      <c r="B10" s="179"/>
      <c r="C10" s="179"/>
      <c r="D10" s="179"/>
    </row>
    <row r="11" spans="1:4" x14ac:dyDescent="0.3">
      <c r="A11" s="135" t="s">
        <v>102</v>
      </c>
      <c r="B11" s="136" t="s">
        <v>103</v>
      </c>
      <c r="C11" s="137" t="s">
        <v>9</v>
      </c>
      <c r="D11" s="136" t="s">
        <v>9</v>
      </c>
    </row>
    <row r="12" spans="1:4" x14ac:dyDescent="0.3">
      <c r="A12" s="135" t="s">
        <v>104</v>
      </c>
      <c r="B12" s="136" t="s">
        <v>105</v>
      </c>
      <c r="C12" s="134" t="s">
        <v>143</v>
      </c>
      <c r="D12" s="138" t="s">
        <v>144</v>
      </c>
    </row>
    <row r="13" spans="1:4" x14ac:dyDescent="0.3">
      <c r="A13" s="135" t="s">
        <v>106</v>
      </c>
      <c r="B13" s="136" t="s">
        <v>107</v>
      </c>
      <c r="C13" s="136" t="s">
        <v>135</v>
      </c>
      <c r="D13" s="136" t="s">
        <v>134</v>
      </c>
    </row>
    <row r="14" spans="1:4" x14ac:dyDescent="0.3">
      <c r="A14" s="180">
        <v>4</v>
      </c>
      <c r="B14" s="136" t="s">
        <v>108</v>
      </c>
      <c r="C14" s="139" t="s">
        <v>137</v>
      </c>
      <c r="D14" s="140" t="s">
        <v>139</v>
      </c>
    </row>
    <row r="15" spans="1:4" x14ac:dyDescent="0.3">
      <c r="A15" s="181"/>
      <c r="B15" s="136"/>
      <c r="C15" s="139" t="s">
        <v>136</v>
      </c>
      <c r="D15" s="140" t="s">
        <v>138</v>
      </c>
    </row>
    <row r="16" spans="1:4" x14ac:dyDescent="0.3">
      <c r="A16" s="141">
        <v>5</v>
      </c>
      <c r="B16" s="142" t="s">
        <v>109</v>
      </c>
      <c r="C16" s="136" t="s">
        <v>140</v>
      </c>
      <c r="D16" s="136" t="s">
        <v>140</v>
      </c>
    </row>
    <row r="17" spans="1:4" x14ac:dyDescent="0.3">
      <c r="A17" s="143"/>
      <c r="B17" s="144"/>
      <c r="C17" s="137"/>
      <c r="D17" s="136" t="s">
        <v>141</v>
      </c>
    </row>
    <row r="18" spans="1:4" x14ac:dyDescent="0.3">
      <c r="A18" s="135" t="s">
        <v>110</v>
      </c>
      <c r="B18" s="136" t="s">
        <v>111</v>
      </c>
      <c r="C18" s="175" t="s">
        <v>142</v>
      </c>
      <c r="D18" s="176"/>
    </row>
  </sheetData>
  <mergeCells count="6">
    <mergeCell ref="C18:D18"/>
    <mergeCell ref="A9:A10"/>
    <mergeCell ref="B9:B10"/>
    <mergeCell ref="C9:C10"/>
    <mergeCell ref="D9:D10"/>
    <mergeCell ref="A14:A15"/>
  </mergeCells>
  <pageMargins left="0.28000000000000003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Summary</vt:lpstr>
      <vt:lpstr>IRR</vt:lpstr>
      <vt:lpstr>SummaryBR</vt:lpstr>
      <vt:lpstr>IRR!Print_Area</vt:lpstr>
      <vt:lpstr>Summary!Print_Area</vt:lpstr>
      <vt:lpstr>SummaryBR!Print_Area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Vito Indriano Bhakti</cp:lastModifiedBy>
  <cp:lastPrinted>2025-08-11T03:38:44Z</cp:lastPrinted>
  <dcterms:created xsi:type="dcterms:W3CDTF">2024-01-30T02:49:52Z</dcterms:created>
  <dcterms:modified xsi:type="dcterms:W3CDTF">2025-08-11T06:58:39Z</dcterms:modified>
</cp:coreProperties>
</file>